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dmin/Desktop/banghi/"/>
    </mc:Choice>
  </mc:AlternateContent>
  <xr:revisionPtr revIDLastSave="0" documentId="13_ncr:1_{7D1FBE1E-CAC9-3441-9E52-A4DC365186FC}" xr6:coauthVersionLast="47" xr6:coauthVersionMax="47" xr10:uidLastSave="{00000000-0000-0000-0000-000000000000}"/>
  <bookViews>
    <workbookView xWindow="4420" yWindow="760" windowWidth="32760" windowHeight="24100" xr2:uid="{00000000-000D-0000-FFFF-FFFF00000000}"/>
  </bookViews>
  <sheets>
    <sheet name="TÍNH NHANH 1 MÓN" sheetId="21" r:id="rId14"/>
    <sheet name="BẮT ĐẦU 5 PHÚT" sheetId="20" r:id="rId13"/>
    <sheet name="HƯỚNG DẪN" sheetId="19" r:id="rId1"/>
    <sheet name="Nguyên liệu" sheetId="7" r:id="rId2"/>
    <sheet name="Bán thành phẩm" sheetId="9" r:id="rId3"/>
    <sheet name="Công thức" sheetId="10" r:id="rId4"/>
    <sheet name="MENU" sheetId="13" r:id="rId5"/>
    <sheet name="Nguyên liệu (dữ liệu mẫu)" sheetId="16" r:id="rId6"/>
    <sheet name="Bán thành phẩm (dữ liệu mẫu)" sheetId="17" r:id="rId7"/>
    <sheet name="Công thức (dữ liệu mẫu)" sheetId="18" r:id="rId8"/>
  </sheet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<sst xmlns="http://schemas.openxmlformats.org/spreadsheetml/2006/main" count="5546" uniqueCount="466">
  <si>
    <t>Nhóm</t>
  </si>
  <si>
    <t>Tên Nguyên Liệu</t>
  </si>
  <si>
    <t>NCC</t>
  </si>
  <si>
    <t>Topping</t>
  </si>
  <si>
    <t>g</t>
  </si>
  <si>
    <t>viên</t>
  </si>
  <si>
    <t>Nha đam</t>
  </si>
  <si>
    <t>Syrup / Mứt</t>
  </si>
  <si>
    <t>Mứt nhãn</t>
  </si>
  <si>
    <t>Syrup Vải</t>
  </si>
  <si>
    <t>ml</t>
  </si>
  <si>
    <t>Mứt Dâu</t>
  </si>
  <si>
    <t>Syrup Đào</t>
  </si>
  <si>
    <t>Syrup Chanh mật ong</t>
  </si>
  <si>
    <t>Syrup Mật ong hoa nhãn</t>
  </si>
  <si>
    <t>Mứt Xoài</t>
  </si>
  <si>
    <t>Sữa</t>
  </si>
  <si>
    <t>Sữa ít béo</t>
  </si>
  <si>
    <t>Sữa đặc</t>
  </si>
  <si>
    <t>Sữa tươi</t>
  </si>
  <si>
    <t>Nước</t>
  </si>
  <si>
    <t>Đá</t>
  </si>
  <si>
    <t>Nước ấm (70 độ)</t>
  </si>
  <si>
    <t>Gia vị</t>
  </si>
  <si>
    <t>Muối</t>
  </si>
  <si>
    <t>Đường nước</t>
  </si>
  <si>
    <t>Đóng hộp</t>
  </si>
  <si>
    <t>Đào tươi đóng hộp</t>
  </si>
  <si>
    <t>miếng</t>
  </si>
  <si>
    <t>Nước ép dưa hấu</t>
  </si>
  <si>
    <t>Nước dừa</t>
  </si>
  <si>
    <t>Nhãn đóng hộp</t>
  </si>
  <si>
    <t>quả</t>
  </si>
  <si>
    <t>Vải đóng hộp</t>
  </si>
  <si>
    <t>Đồ tươi</t>
  </si>
  <si>
    <t>Chanh vàng</t>
  </si>
  <si>
    <t>Sả</t>
  </si>
  <si>
    <t>cây</t>
  </si>
  <si>
    <t>Khoai môn</t>
  </si>
  <si>
    <t>Chanh xanh</t>
  </si>
  <si>
    <t>Quýt</t>
  </si>
  <si>
    <t>trái</t>
  </si>
  <si>
    <t>Cam vàng</t>
  </si>
  <si>
    <t>Cam sành</t>
  </si>
  <si>
    <t>Nho xanh</t>
  </si>
  <si>
    <t>Dưa hấu tươi không hạt</t>
  </si>
  <si>
    <t>Dừa sợi</t>
  </si>
  <si>
    <t>Cà phê / trà</t>
  </si>
  <si>
    <t>Bột</t>
  </si>
  <si>
    <t>Bột Khoai môn</t>
  </si>
  <si>
    <t>Bột Cheese</t>
  </si>
  <si>
    <t>Bột Agary</t>
  </si>
  <si>
    <t>Bột sữa</t>
  </si>
  <si>
    <t>Nước muối</t>
  </si>
  <si>
    <t>Foam Cheese</t>
  </si>
  <si>
    <t>Thạch cà phê</t>
  </si>
  <si>
    <t>Nước ép quýt</t>
  </si>
  <si>
    <t>Nước ép cam</t>
  </si>
  <si>
    <t>Chanh múi cau</t>
  </si>
  <si>
    <t>Tắc</t>
  </si>
  <si>
    <t>Cơm dừa ướp đường</t>
  </si>
  <si>
    <t>Packaging</t>
  </si>
  <si>
    <t>cái</t>
  </si>
  <si>
    <t>Nắp bật</t>
  </si>
  <si>
    <t>Túi</t>
  </si>
  <si>
    <t>Muỗng nhựa</t>
  </si>
  <si>
    <t>ĐVT</t>
  </si>
  <si>
    <t>M</t>
  </si>
  <si>
    <t>L</t>
  </si>
  <si>
    <t>Tên món</t>
  </si>
  <si>
    <t>DANH MỤC NGUYÊN LIỆU</t>
  </si>
  <si>
    <t>Mã NL</t>
  </si>
  <si>
    <t>Quy cách</t>
  </si>
  <si>
    <t>ĐVT bao bì</t>
  </si>
  <si>
    <t>Giá nhập (VND)</t>
  </si>
  <si>
    <t>ĐV định lượng</t>
  </si>
  <si>
    <t>Giá/ĐV định lượng</t>
  </si>
  <si>
    <t>Ngày cập nhật</t>
  </si>
  <si>
    <t>Trạng thái</t>
  </si>
  <si>
    <t>Ghi chú</t>
  </si>
  <si>
    <t>NL001</t>
  </si>
  <si>
    <t>Đang dùng</t>
  </si>
  <si>
    <t>NL002</t>
  </si>
  <si>
    <t>NL003</t>
  </si>
  <si>
    <t>NL004</t>
  </si>
  <si>
    <t>NL005</t>
  </si>
  <si>
    <t>NL006</t>
  </si>
  <si>
    <t>NL007</t>
  </si>
  <si>
    <t>NL008</t>
  </si>
  <si>
    <t>NL009</t>
  </si>
  <si>
    <t>NL010</t>
  </si>
  <si>
    <t>NL011</t>
  </si>
  <si>
    <t>NL012</t>
  </si>
  <si>
    <t>NL013</t>
  </si>
  <si>
    <t>NL014</t>
  </si>
  <si>
    <t>NL015</t>
  </si>
  <si>
    <t>NL016</t>
  </si>
  <si>
    <t>NL017</t>
  </si>
  <si>
    <t>NL018</t>
  </si>
  <si>
    <t>NL019</t>
  </si>
  <si>
    <t>NL020</t>
  </si>
  <si>
    <t>NL021</t>
  </si>
  <si>
    <t>NL022</t>
  </si>
  <si>
    <t>NL023</t>
  </si>
  <si>
    <t>NL024</t>
  </si>
  <si>
    <t>NL025</t>
  </si>
  <si>
    <t>NL026</t>
  </si>
  <si>
    <t>NL027</t>
  </si>
  <si>
    <t>NL028</t>
  </si>
  <si>
    <t>NL029</t>
  </si>
  <si>
    <t>NL030</t>
  </si>
  <si>
    <t>NL031</t>
  </si>
  <si>
    <t>NL032</t>
  </si>
  <si>
    <t>NL033</t>
  </si>
  <si>
    <t>NL034</t>
  </si>
  <si>
    <t>NL035</t>
  </si>
  <si>
    <t>NL036</t>
  </si>
  <si>
    <t>NL037</t>
  </si>
  <si>
    <t>NL038</t>
  </si>
  <si>
    <t>NL039</t>
  </si>
  <si>
    <t>NL040</t>
  </si>
  <si>
    <t>NL041</t>
  </si>
  <si>
    <t>NL042</t>
  </si>
  <si>
    <t>NL043</t>
  </si>
  <si>
    <t>NL044</t>
  </si>
  <si>
    <t>NL045</t>
  </si>
  <si>
    <t>NL046</t>
  </si>
  <si>
    <t>NL047</t>
  </si>
  <si>
    <t>NL048</t>
  </si>
  <si>
    <t>NL049</t>
  </si>
  <si>
    <t>NL050</t>
  </si>
  <si>
    <t>NL051</t>
  </si>
  <si>
    <t>NL052</t>
  </si>
  <si>
    <t>NL053</t>
  </si>
  <si>
    <t>NL054</t>
  </si>
  <si>
    <t>NL055</t>
  </si>
  <si>
    <t>NL056</t>
  </si>
  <si>
    <t>NL057</t>
  </si>
  <si>
    <t>NL058</t>
  </si>
  <si>
    <t>NL059</t>
  </si>
  <si>
    <t>NL060</t>
  </si>
  <si>
    <t>NL061</t>
  </si>
  <si>
    <t>NL062</t>
  </si>
  <si>
    <t>NL063</t>
  </si>
  <si>
    <t>NL064</t>
  </si>
  <si>
    <t>NL065</t>
  </si>
  <si>
    <t>NL066</t>
  </si>
  <si>
    <t>Quà tặng</t>
  </si>
  <si>
    <t>DANH MỤC BÁN THÀNH PHẨM</t>
  </si>
  <si>
    <t>Mã BTP</t>
  </si>
  <si>
    <t>Tên Bán Thành Phẩm</t>
  </si>
  <si>
    <t>Quy cách mẻ</t>
  </si>
  <si>
    <t>ĐVT mẻ</t>
  </si>
  <si>
    <t>Giá thành mẻ (VND)</t>
  </si>
  <si>
    <t>Có công thức?</t>
  </si>
  <si>
    <t>BTP001</t>
  </si>
  <si>
    <t>Pha chế cơ bản</t>
  </si>
  <si>
    <t>N</t>
  </si>
  <si>
    <t>BTP002</t>
  </si>
  <si>
    <t>Foam</t>
  </si>
  <si>
    <t>BTP003</t>
  </si>
  <si>
    <t>BTP004</t>
  </si>
  <si>
    <t>Thạch</t>
  </si>
  <si>
    <t>BTP005</t>
  </si>
  <si>
    <t>BTP006</t>
  </si>
  <si>
    <t>Cốt cà phê</t>
  </si>
  <si>
    <t>BTP007</t>
  </si>
  <si>
    <t>Cốt trà</t>
  </si>
  <si>
    <t>BTP008</t>
  </si>
  <si>
    <t>BTP009</t>
  </si>
  <si>
    <t>BTP010</t>
  </si>
  <si>
    <t>BTP011</t>
  </si>
  <si>
    <t>BTP012</t>
  </si>
  <si>
    <t>Nước ép</t>
  </si>
  <si>
    <t>BTP013</t>
  </si>
  <si>
    <t>BTP014</t>
  </si>
  <si>
    <t>Trân châu nấu</t>
  </si>
  <si>
    <t>BTP015</t>
  </si>
  <si>
    <t>BTP016</t>
  </si>
  <si>
    <t>BTP017</t>
  </si>
  <si>
    <t>BTP018</t>
  </si>
  <si>
    <t>Sơ chế trái cây</t>
  </si>
  <si>
    <t>BTP019</t>
  </si>
  <si>
    <t>CÔNG THỨC PHA CHẾ (RECIPE LINES)</t>
  </si>
  <si>
    <t>Mã món</t>
  </si>
  <si>
    <t>Nhóm món</t>
  </si>
  <si>
    <t>Size</t>
  </si>
  <si>
    <t>DT (ml)</t>
  </si>
  <si>
    <t>Bước</t>
  </si>
  <si>
    <t>Mã NL/BTP</t>
  </si>
  <si>
    <t>Tên NL</t>
  </si>
  <si>
    <t>Định lượng</t>
  </si>
  <si>
    <t>Giá/ĐV</t>
  </si>
  <si>
    <t>Thành tiền</t>
  </si>
  <si>
    <t>Loại</t>
  </si>
  <si>
    <t>Loại CP</t>
  </si>
  <si>
    <t>M001</t>
  </si>
  <si>
    <t>BTP</t>
  </si>
  <si>
    <t>NL pha chế</t>
  </si>
  <si>
    <t>NL</t>
  </si>
  <si>
    <t>M002</t>
  </si>
  <si>
    <t>M003</t>
  </si>
  <si>
    <t>M004</t>
  </si>
  <si>
    <t>M005</t>
  </si>
  <si>
    <t>M006</t>
  </si>
  <si>
    <t>M007</t>
  </si>
  <si>
    <t>M008</t>
  </si>
  <si>
    <t>M009</t>
  </si>
  <si>
    <t>M010</t>
  </si>
  <si>
    <t>M011</t>
  </si>
  <si>
    <t>M012</t>
  </si>
  <si>
    <t>M013</t>
  </si>
  <si>
    <t>M014</t>
  </si>
  <si>
    <t>M015</t>
  </si>
  <si>
    <t>M016</t>
  </si>
  <si>
    <t>M017</t>
  </si>
  <si>
    <t>M018</t>
  </si>
  <si>
    <t>M019</t>
  </si>
  <si>
    <t>M020</t>
  </si>
  <si>
    <t>M021</t>
  </si>
  <si>
    <t>M022</t>
  </si>
  <si>
    <t>M023</t>
  </si>
  <si>
    <t>M024</t>
  </si>
  <si>
    <t>M025</t>
  </si>
  <si>
    <t>COGS NL pha chế</t>
  </si>
  <si>
    <t>COGS Topping</t>
  </si>
  <si>
    <t>COGS Packaging</t>
  </si>
  <si>
    <t>COGS Quà tặng</t>
  </si>
  <si>
    <t>Tổng COGS gốc</t>
  </si>
  <si>
    <t>COGS sau hao hụt</t>
  </si>
  <si>
    <t>Giá bán</t>
  </si>
  <si>
    <t>% COGS</t>
  </si>
  <si>
    <t>MENU - PHÂN TÍCH GIÁ BÁN &amp; LÃI GỘP</t>
  </si>
  <si>
    <t>GIẢ ĐỊNH</t>
  </si>
  <si>
    <t>% Hao hụt</t>
  </si>
  <si>
    <t>Áp cho NL pha chế + Topping</t>
  </si>
  <si>
    <t>% Phí sàn</t>
  </si>
  <si>
    <t>Phí app giao hàng</t>
  </si>
  <si>
    <t>Giá bán tại chỗ</t>
  </si>
  <si>
    <t>Lãi gộp</t>
  </si>
  <si>
    <t>% Lãi</t>
  </si>
  <si>
    <t>Giá bán online</t>
  </si>
  <si>
    <t>Thu về (sau phí)</t>
  </si>
  <si>
    <t>Lãi online</t>
  </si>
  <si>
    <t>% Lãi online</t>
  </si>
  <si>
    <t>Cảnh báo</t>
  </si>
  <si>
    <t>TOPPING &amp; EXTRA</t>
  </si>
  <si>
    <t>Tên</t>
  </si>
  <si>
    <t>COGS ước tính</t>
  </si>
  <si>
    <t>Extra</t>
  </si>
  <si>
    <t>Phụ kiện</t>
  </si>
  <si>
    <t>COMBO</t>
  </si>
  <si>
    <t>Tên combo</t>
  </si>
  <si>
    <t>Món 1 (Mã+Size)</t>
  </si>
  <si>
    <t>Món 2 (Mã+Size)</t>
  </si>
  <si>
    <t>Tổng COGS</t>
  </si>
  <si>
    <t>Thu về</t>
  </si>
  <si>
    <t>Túi giữ nhiệt</t>
  </si>
  <si>
    <t>NL067</t>
  </si>
  <si>
    <t>Trái cây</t>
  </si>
  <si>
    <t>Chanh dây</t>
  </si>
  <si>
    <t>NL068</t>
  </si>
  <si>
    <t>Bánh</t>
  </si>
  <si>
    <t>NL070</t>
  </si>
  <si>
    <t>Kem</t>
  </si>
  <si>
    <t>Kem cheese</t>
  </si>
  <si>
    <t>M026</t>
  </si>
  <si>
    <t>M027</t>
  </si>
  <si>
    <t>NCC 01</t>
  </si>
  <si>
    <t>NCC 02</t>
  </si>
  <si>
    <t>NCC 03</t>
  </si>
  <si>
    <t>NCC 04</t>
  </si>
  <si>
    <t>NCC 05</t>
  </si>
  <si>
    <t>NCC 06</t>
  </si>
  <si>
    <t>NCC 07</t>
  </si>
  <si>
    <t>NCC 08</t>
  </si>
  <si>
    <t>NCC 09</t>
  </si>
  <si>
    <t>NCC 10</t>
  </si>
  <si>
    <t>NCC 11</t>
  </si>
  <si>
    <t>NCC 12</t>
  </si>
  <si>
    <t>NCC 13</t>
  </si>
  <si>
    <t>NCC 14</t>
  </si>
  <si>
    <t>NCC 15</t>
  </si>
  <si>
    <t>NCC 16</t>
  </si>
  <si>
    <t>NCC 17</t>
  </si>
  <si>
    <t>NCC 18</t>
  </si>
  <si>
    <t>NCC 19</t>
  </si>
  <si>
    <t>NCC 20</t>
  </si>
  <si>
    <t>NCC 21</t>
  </si>
  <si>
    <t>NCC 22</t>
  </si>
  <si>
    <t>NCC 23</t>
  </si>
  <si>
    <t>NCC 24</t>
  </si>
  <si>
    <t>NCC 25</t>
  </si>
  <si>
    <t>NCC 26</t>
  </si>
  <si>
    <t>NCC 27</t>
  </si>
  <si>
    <t>Trân châu loại A</t>
  </si>
  <si>
    <t>Viên phô mai</t>
  </si>
  <si>
    <t>Trân châu loại B</t>
  </si>
  <si>
    <t>Trân châu loại C</t>
  </si>
  <si>
    <t>Mứt hoa nhài</t>
  </si>
  <si>
    <t>Syrup hạt caramel</t>
  </si>
  <si>
    <t>Syrup quả chua</t>
  </si>
  <si>
    <t>Syrup quả mọng</t>
  </si>
  <si>
    <t>Syrup nho kiwi</t>
  </si>
  <si>
    <t>Kem béo topping</t>
  </si>
  <si>
    <t>Cà phê hạt blend</t>
  </si>
  <si>
    <t>Trà Ô long loại A</t>
  </si>
  <si>
    <t>Trà Ô long loại B</t>
  </si>
  <si>
    <t>Hồng trà loại A</t>
  </si>
  <si>
    <t>Trà Ô long loại C</t>
  </si>
  <si>
    <t>Bột Matcha</t>
  </si>
  <si>
    <t>Hồng trà loại B</t>
  </si>
  <si>
    <t>Bột vị hoa</t>
  </si>
  <si>
    <t>Ly giấy nhóm B - M</t>
  </si>
  <si>
    <t>Ly giấy nhóm B - L</t>
  </si>
  <si>
    <t>Ly nhựa nhóm D - M</t>
  </si>
  <si>
    <t>Ly nhựa nhóm D - L</t>
  </si>
  <si>
    <t>Ly PET nhóm A &amp; E</t>
  </si>
  <si>
    <t>Nắp ly PET nhóm A &amp; E</t>
  </si>
  <si>
    <t>Ống hút thường</t>
  </si>
  <si>
    <t>Ống hút to</t>
  </si>
  <si>
    <t>Bánh quy quà tặng</t>
  </si>
  <si>
    <t>Bánh quy kẹp</t>
  </si>
  <si>
    <t>Ghi chú mẫu — thay bằng ghi chú thật của bạn</t>
  </si>
  <si>
    <t>Foam vị hoa</t>
  </si>
  <si>
    <t>Thạch vị hoa</t>
  </si>
  <si>
    <t>Cốt trà B</t>
  </si>
  <si>
    <t>Cốt trà C</t>
  </si>
  <si>
    <t>Cốt trà D</t>
  </si>
  <si>
    <t>Cốt trà A</t>
  </si>
  <si>
    <t>Cốt trà E</t>
  </si>
  <si>
    <t>Trân châu loại A (đã nấu)</t>
  </si>
  <si>
    <t>Trân châu loại B (đã nấu)</t>
  </si>
  <si>
    <t>Trân châu loại C (đã nấu)</t>
  </si>
  <si>
    <t>Viên phô mai (đã nấu)</t>
  </si>
  <si>
    <t>Nhóm A</t>
  </si>
  <si>
    <t>Món mẫu 001</t>
  </si>
  <si>
    <t>Món mẫu 002</t>
  </si>
  <si>
    <t>Món mẫu 003</t>
  </si>
  <si>
    <t>Món mẫu 004</t>
  </si>
  <si>
    <t>Món mẫu 005</t>
  </si>
  <si>
    <t>Món mẫu 006</t>
  </si>
  <si>
    <t>Nhóm B</t>
  </si>
  <si>
    <t>Món mẫu 007</t>
  </si>
  <si>
    <t>Món mẫu 008</t>
  </si>
  <si>
    <t>Món mẫu 009</t>
  </si>
  <si>
    <t>Nhóm F</t>
  </si>
  <si>
    <t>Món mẫu 010</t>
  </si>
  <si>
    <t>Món mẫu 011</t>
  </si>
  <si>
    <t>Món mẫu 012</t>
  </si>
  <si>
    <t>Nhóm C</t>
  </si>
  <si>
    <t>Món mẫu 013</t>
  </si>
  <si>
    <t>Món mẫu 014</t>
  </si>
  <si>
    <t>Món mẫu 015</t>
  </si>
  <si>
    <t>Món mẫu 016</t>
  </si>
  <si>
    <t>Nhóm D</t>
  </si>
  <si>
    <t>Món mẫu 017</t>
  </si>
  <si>
    <t>Món mẫu 018</t>
  </si>
  <si>
    <t>Món mẫu 019</t>
  </si>
  <si>
    <t>Món mẫu 020</t>
  </si>
  <si>
    <t>Món mẫu 021</t>
  </si>
  <si>
    <t>Món mẫu 022</t>
  </si>
  <si>
    <t>Nhóm E</t>
  </si>
  <si>
    <t>Món mẫu 023</t>
  </si>
  <si>
    <t>Món mẫu 024</t>
  </si>
  <si>
    <t>Món mẫu 025</t>
  </si>
  <si>
    <t>Món mẫu 026</t>
  </si>
  <si>
    <t>Món mẫu 027</t>
  </si>
  <si>
    <t>Tên nguyên liệu / NCC / ghi chú đã được thay bằng dữ liệu giả. Định lượng &amp; giá là số minh hoạ. Hãy xem cách điền rồi nhập dữ liệu thật của bạn vào sheet "Nguyên liệu (mới)".</t>
  </si>
  <si>
    <t>BTP = thứ bạn tự nấu/pha rồi dùng lại nhiều món (cốt trà, foam, trân châu đã nấu...). Tên đã được thay bằng dữ liệu giả. Xem cách điền rồi nhập vào sheet "Bán thành phẩm (mới)".</t>
  </si>
  <si>
    <t>Mỗi dòng = 1 nguyên liệu của 1 món × 1 size. Tên món &amp; nhóm món đã được thay bằng dữ liệu giả (Món mẫu 001...). Định lượng &amp; giá giữ nguyên để bạn thấy độ lớn thực tế.</t>
  </si>
  <si>
    <t>Khóa lọc →</t>
  </si>
  <si>
    <t>Trà / Cà phê</t>
  </si>
  <si>
    <t>VÍ DỤ</t>
  </si>
  <si>
    <t>Trân châu loại A (khô)</t>
  </si>
  <si>
    <t>Ly nhựa size M</t>
  </si>
  <si>
    <t>Nắp ly</t>
  </si>
  <si>
    <t>Ống hút</t>
  </si>
  <si>
    <t>VÍ DỤ — 5g trà + 1000ml nước</t>
  </si>
  <si>
    <t>VÍ DỤ — 400g trân châu khô nở ra ~1000g</t>
  </si>
  <si>
    <t>Món mẫu 01</t>
  </si>
  <si>
    <t>Cốt trà thêm</t>
  </si>
  <si>
    <t>VÍ DỤ — 50g trân châu đã nấu</t>
  </si>
  <si>
    <t>VÍ DỤ — 30ml cốt trà</t>
  </si>
  <si>
    <t>VÍ DỤ — phụ kiện bán kèm</t>
  </si>
  <si>
    <t>Combo Món mẫu 01 (M+L)</t>
  </si>
  <si>
    <t>M001-M</t>
  </si>
  <si>
    <t>M001-L</t>
  </si>
  <si>
    <t>DỮ LIỆU MẪU — DANH MỤC NGUYÊN LIỆU (chỉ để tham khảo, không dùng để tính)</t>
  </si>
  <si>
    <t>DỮ LIỆU MẪU — BÁN THÀNH PHẨM (chỉ để tham khảo, không dùng để tính)</t>
  </si>
  <si>
    <t>DỮ LIỆU MẪU — CÔNG THỨC PHA CHẾ (chỉ để tham khảo, không dùng để tính)</t>
  </si>
  <si>
    <t>HƯỚNG DẪN SỬ DỤNG BẢNG TÍNH GIÁ VỐN (COGS)</t>
  </si>
  <si>
    <t>File này tính giá vốn từng món để biết bán bao nhiêu thì lãi. Bạn chỉ cần nhập giá nguyên liệu và công thức pha chế, phần còn lại tự tính.</t>
  </si>
  <si>
    <t>1. LUỒNG DỮ LIỆU</t>
  </si>
  <si>
    <t>Sheet</t>
  </si>
  <si>
    <t>Bạn nhập gì</t>
  </si>
  <si>
    <t>Đừng sửa gì</t>
  </si>
  <si>
    <t>Mọi thứ bạn mua vào: tên, nhà cung cấp, quy cách bao bì, giá nhập, đơn vị định lượng khi pha chế.</t>
  </si>
  <si>
    <t>Cột I (Giá/ĐV định lượng) — tự chia từ giá nhập / quy cách.</t>
  </si>
  <si>
    <t>Thứ bạn tự nấu rồi dùng cho nhiều món: cốt trà, foam, trân châu đã nấu. Nhập quy cách 1 mẻ và giá thành 1 mẻ.</t>
  </si>
  <si>
    <t>Cột H (Giá/ĐV định lượng).</t>
  </si>
  <si>
    <t>Mỗi dòng là một nguyên liệu của một món ở một size. Nhập mã NL/BTP, định lượng và loại chi phí.</t>
  </si>
  <si>
    <t>Cột H, J, K, L, M — tự tra từ hai sheet trên.</t>
  </si>
  <si>
    <t>Danh sách món × size, giá bán tại chỗ, giá bán online và bốn giả định ở ô B5:B8.</t>
  </si>
  <si>
    <t>Cột F đến K và các cột % — tự tính.</t>
  </si>
  <si>
    <t>2. QUY ƯỚC MÀU CHỮ</t>
  </si>
  <si>
    <t>Chữ màu xanh dương</t>
  </si>
  <si>
    <t>Ô bạn tự nhập. Con số ở đây quyết định kết quả toàn file.</t>
  </si>
  <si>
    <t>Chữ màu đen</t>
  </si>
  <si>
    <t>Công thức tự tính. Không gõ số vào đây, sẽ phá liên kết.</t>
  </si>
  <si>
    <t>Nền vàng</t>
  </si>
  <si>
    <t>Giả định cần xem lại định kỳ, ví dụ % hao hụt, % phí sàn.</t>
  </si>
  <si>
    <t>3. QUY ƯỚC MÃ</t>
  </si>
  <si>
    <t>NL001, NL002...</t>
  </si>
  <si>
    <t>Nguyên liệu mua vào. Bắt buộc bắt đầu bằng NL, không được trùng mã.</t>
  </si>
  <si>
    <t>BTP001, BTP002...</t>
  </si>
  <si>
    <t>Bán thành phẩm. Bắt buộc bắt đầu bằng BTP. Công thức dùng ba ký tự đầu để biết tra bảng nào.</t>
  </si>
  <si>
    <t>M001, M002...</t>
  </si>
  <si>
    <t>Mã món bán. Một món có hai size thì dùng cùng một mã, chỉ khác cột Size.</t>
  </si>
  <si>
    <t>Chỉ được chọn: NL pha chế, Topping, Packaging, Quà tặng. Sai chính tả thì MENU tính ra 0.</t>
  </si>
  <si>
    <t>4. THÊM MỘT MÓN MỚI</t>
  </si>
  <si>
    <t>Bước 1</t>
  </si>
  <si>
    <t>Bước 2</t>
  </si>
  <si>
    <t>Bước 3</t>
  </si>
  <si>
    <t>Bước 4</t>
  </si>
  <si>
    <t>Làm lại bước 3 cho size L. Đừng copy mà quên sửa cột Size và định lượng.</t>
  </si>
  <si>
    <t>Bước 5</t>
  </si>
  <si>
    <t>Bước 6</t>
  </si>
  <si>
    <t>Xem cột Cảnh báo. Nếu hiện COGS cao hoặc Lỗ online thì cần tăng giá hoặc giảm định lượng.</t>
  </si>
  <si>
    <t>5. LỖI THƯỜNG GẶP</t>
  </si>
  <si>
    <t>COGS ra 0</t>
  </si>
  <si>
    <t>Giá/ĐV ra 0</t>
  </si>
  <si>
    <t>Mã NL/BTP ở sheet Công thức không tồn tại trong hai bảng danh mục.</t>
  </si>
  <si>
    <t>Thiếu một nhóm chi phí</t>
  </si>
  <si>
    <t>Cột Loại CP gõ sai. Dùng dropdown có sẵn thay vì gõ tay.</t>
  </si>
  <si>
    <t>Thêm dòng không tự tính</t>
  </si>
  <si>
    <t>Bạn đã nhập vượt ra ngoài vùng bảng. Kéo góc dưới phải của bảng xuống, hoặc copy một dòng cũ rồi sửa.</t>
  </si>
  <si>
    <t>Đơn vị lệch nhau</t>
  </si>
  <si>
    <t>ĐVT bao bì và ĐV định lượng phải cùng hệ. Mua theo kg thì quy cách ghi 1000 và đơn vị ghi g.</t>
  </si>
  <si>
    <t>6. BA SHEET DỮ LIỆU MẪU</t>
  </si>
  <si>
    <t>Mục đích</t>
  </si>
  <si>
    <t>Ba sheet tên kết thúc bằng (dữ liệu mẫu) chứa một bộ dữ liệu đầy đủ để bạn xem cách điền khi bảng đã chạy thật.</t>
  </si>
  <si>
    <t>Tên đã đổi</t>
  </si>
  <si>
    <t>Tên món thành Món mẫu 001 trở đi, nhóm món thành Nhóm A đến Nhóm F, nhà cung cấp thành NCC 01 trở đi.</t>
  </si>
  <si>
    <t>Số giữ nguyên</t>
  </si>
  <si>
    <t>Định lượng, quy cách và giá nhập giữ như cũ để bạn thấy độ lớn thực tế của con số.</t>
  </si>
  <si>
    <t>Lưu ý</t>
  </si>
  <si>
    <t>Ba sheet này chạy độc lập và không ảnh hưởng MENU. Có thể xoá toàn bộ sau khi đã quen.</t>
  </si>
  <si>
    <t>Mỗi dòng là một nguyên liệu của một món ở một size. Bạn chỉ nhập cột A-G, I và N. Cột H, J, K, L, M tự tra từ sheet Nguyên liệu và Bán thành phẩm. Dòng 4-19 là ví dụ, xoá khi dùng thật.</t>
  </si>
  <si>
    <t>Mã món hoặc Size ở MENU không khớp với sheet Công thức. Kiểm tra khoảng trắng cuối chuỗi và chữ hoa chữ thường.</t>
  </si>
  <si>
    <t>Nhập mỗi nguyên liệu bạn mua vào đây, một dòng là một mặt hàng. Ô chữ XANH là ô bạn tự nhập. Ô chữ ĐEN là công thức tự tính, đừng sửa. Dòng NL001-NL008 là ví dụ, xoá khi dùng thật.</t>
  </si>
  <si>
    <t>Bán thành phẩm là thứ bạn tự nấu hoặc tự pha rồi dùng cho nhiều món: cốt trà, foam, trân châu đã nấu. Nhập quy cách và giá thành một mẻ, hệ thống tự chia ra giá một đơn vị. Dòng BTP001-BTP002 là ví dụ.</t>
  </si>
  <si>
    <t>Nhập Mã món, Nhóm, Tên món, Size, DT và giá bán. Cột COGS tự tính từ sheet Công thức. Sửa bốn giả định ở ô B5:B8. Dòng 11-12 là ví dụ, xoá khi dùng thật.</t>
  </si>
  <si>
    <t>Nguyên liệu</t>
  </si>
  <si>
    <t>Bán thành phẩm</t>
  </si>
  <si>
    <t>Công thức</t>
  </si>
  <si>
    <t>MENU</t>
  </si>
  <si>
    <t>Kiểm tra sheet Nguyên liệu: mọi nguyên liệu của món đã có mã chưa. Thiếu thì thêm dòng mới.</t>
  </si>
  <si>
    <t>Nếu món dùng cốt trà hoặc foam tự nấu, thêm dòng vào sheet Bán thành phẩm.</t>
  </si>
  <si>
    <t>Vào sheet Công thức, thêm một dòng cho từng nguyên liệu. Nhập đủ ly, nắp, ống hút với Loại CP là Packaging.</t>
  </si>
  <si>
    <t>Vào sheet MENU, thêm một dòng cho mỗi size. Điền cột A-E và giá bán ở cột L, P. Cột F-K tự nhảy số.</t>
  </si>
  <si>
    <t>% Marketing</t>
  </si>
  <si>
    <t>Ngưỡng % COGS</t>
  </si>
  <si>
    <t>Chiết khấu và khuyến mãi online</t>
  </si>
  <si>
    <t>Cảnh báo nếu % COGS vượt ngưỡng này</t>
  </si>
  <si>
    <t>Bản quyền thuộc về vFnB. Liên hệ 0934 059 951 · vfnb.vn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</si>
</sst>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
    <numFmt numFmtId="165" formatCode="dd/mm/yyyy"/>
    <numFmt numFmtId="166" formatCode="#,##0.##"/>
    <numFmt numFmtId="167" formatCode="#,##0;\(#,##0\);\-"/>
  </numFmts>
  <fonts count="18" x14ac:knownFonts="1">
    <font>
      <sz val="10"/>
      <color rgb="FF000000"/>
      <name val="Arial"/>
      <scheme val="minor"/>
    </font>
    <font>
      <b/>
      <sz val="10"/>
      <color rgb="FFFFFFFF"/>
      <name val="Arial"/>
      <family val="2"/>
      <scheme val="minor"/>
    </font>
    <font>
      <sz val="10"/>
      <color rgb="FF000000"/>
      <name val="Arial"/>
      <family val="2"/>
      <scheme val="minor"/>
    </font>
    <font>
      <b/>
      <sz val="14"/>
      <color rgb="FF1F4E79"/>
      <name val="Arial"/>
      <family val="2"/>
      <scheme val="minor"/>
    </font>
    <font>
      <sz val="10"/>
      <color rgb="FF0000FF"/>
      <name val="Arial"/>
      <family val="2"/>
      <scheme val="minor"/>
    </font>
    <font>
      <b/>
      <sz val="10"/>
      <color rgb="FF000000"/>
      <name val="Arial"/>
      <family val="2"/>
      <scheme val="minor"/>
    </font>
    <font>
      <i/>
      <sz val="10"/>
      <color rgb="FF666666"/>
      <name val="Arial"/>
      <family val="2"/>
      <scheme val="minor"/>
    </font>
    <font>
      <b/>
      <i/>
      <sz val="10"/>
      <color rgb="FFFFFFFF"/>
      <name val="Arial"/>
      <family val="2"/>
      <scheme val="minor"/>
    </font>
    <font>
      <sz val="10"/>
      <color rgb="FF008000"/>
      <name val="Arial"/>
      <family val="2"/>
      <scheme val="minor"/>
    </font>
    <font>
      <b/>
      <sz val="12"/>
      <color rgb="FFFFFFFF"/>
      <name val="Arial"/>
      <family val="2"/>
      <scheme val="minor"/>
    </font>
    <font>
      <i/>
      <sz val="9"/>
      <color rgb="FF808080"/>
      <name val="Arial"/>
      <family val="2"/>
      <scheme val="minor"/>
    </font>
    <font>
      <i/>
      <sz val="10"/>
      <color rgb="FFC00000"/>
      <name val="Arial"/>
      <family val="2"/>
      <scheme val="minor"/>
    </font>
    <font>
      <b/>
      <sz val="16"/>
      <color rgb="FF1F4E79"/>
      <name val="Arial"/>
      <family val="2"/>
      <scheme val="minor"/>
    </font>
    <font>
      <b/>
      <sz val="10"/>
      <color rgb="FFC00000"/>
      <name val="Arial"/>
      <family val="2"/>
      <scheme val="minor"/>
    </font>
    <font>
      <i/>
      <sz val="11"/>
      <color rgb="FFC00000"/>
      <name val="Arial"/>
      <family val="2"/>
      <scheme val="minor"/>
    </font>
    <font>
      <b/>
      <sz val="10"/>
      <color rgb="FF3B1A52"/>
      <name val="Arial"/>
      <family val="2"/>
      <scheme val="minor"/>
    </font>
    <font>
      <sz val="10"/>
      <color rgb="FF3B1A52"/>
      <name val="Arial"/>
      <family val="2"/>
      <scheme val="minor"/>
    </font>
    <font>
      <b/>
      <i/>
      <sz val="9"/>
      <color rgb="FF7030A0"/>
      <name val="Arial"/>
      <family val="2"/>
      <scheme val="minor"/>
    </font>
  </fonts>
  <fills count="10">
    <fill>
      <patternFill patternType="none"/>
    </fill>
    <fill>
      <patternFill patternType="gray125"/>
    </fill>
    <fill>
      <patternFill patternType="solid">
        <fgColor rgb="FF7030A0"/>
        <bgColor indexed="64"/>
      </patternFill>
    </fill>
    <fill>
      <patternFill patternType="solid">
        <fgColor rgb="FFFFFF00"/>
        <bgColor indexed="64"/>
      </patternFill>
    </fill>
    <fill>
      <patternFill patternType="solid">
        <fgColor rgb="FF2E75B6"/>
        <bgColor indexed="64"/>
      </patternFill>
    </fill>
    <fill>
      <patternFill patternType="solid">
        <fgColor rgb="FF548235"/>
        <bgColor indexed="64"/>
      </patternFill>
    </fill>
    <fill>
      <patternFill patternType="solid">
        <fgColor rgb="FF3B1A52"/>
        <bgColor indexed="64"/>
      </patternFill>
    </fill>
    <fill>
      <patternFill patternType="solid">
        <fgColor rgb="FF5B2481"/>
        <bgColor indexed="64"/>
      </patternFill>
    </fill>
    <fill>
      <patternFill patternType="solid">
        <fgColor rgb="FF8A4FB5"/>
        <bgColor indexed="64"/>
      </patternFill>
    </fill>
    <fill>
      <patternFill patternType="solid">
        <fgColor rgb="FFFEF2CD"/>
        <bgColor indexed="64"/>
      </patternFill>
    </fill>
  </fills>
  <borders count="15">
    <border>
      <left/>
      <right/>
      <top/>
      <bottom/>
      <diagonal/>
    </border>
    <border>
      <left/>
      <right/>
      <top/>
      <bottom style="thin">
        <color rgb="FFD9D9D9"/>
      </bottom>
      <diagonal/>
    </border>
    <border>
      <left/>
      <right/>
      <top style="thin">
        <color rgb="FFD9D9D9"/>
      </top>
      <bottom style="thin">
        <color rgb="FFD9D9D9"/>
      </bottom>
      <diagonal/>
    </border>
    <border>
      <left/>
      <right/>
      <top style="thin">
        <color rgb="FFD9D9D9"/>
      </top>
      <bottom/>
      <diagonal/>
    </border>
    <border>
      <left style="thin">
        <color rgb="FFFDD868"/>
      </left>
      <right style="thin">
        <color rgb="FFFDD868"/>
      </right>
      <top style="thin">
        <color rgb="FFFDD868"/>
      </top>
      <bottom style="thin">
        <color rgb="FFFDD868"/>
      </bottom>
      <diagonal/>
    </border>
    <border>
      <left/>
      <right style="thin">
        <color rgb="FFFDD868"/>
      </right>
      <top/>
      <bottom style="thin">
        <color rgb="FFFDD868"/>
      </bottom>
      <diagonal/>
    </border>
    <border>
      <left style="thin">
        <color rgb="FFFDD868"/>
      </left>
      <right style="thin">
        <color rgb="FFFDD868"/>
      </right>
      <top/>
      <bottom style="thin">
        <color rgb="FFFDD868"/>
      </bottom>
      <diagonal/>
    </border>
    <border>
      <left style="thin">
        <color rgb="FFFDD868"/>
      </left>
      <right/>
      <top/>
      <bottom style="thin">
        <color rgb="FFFDD868"/>
      </bottom>
      <diagonal/>
    </border>
    <border>
      <left/>
      <right style="thin">
        <color rgb="FFFDD868"/>
      </right>
      <top style="thin">
        <color rgb="FFFDD868"/>
      </top>
      <bottom style="thin">
        <color rgb="FFFDD868"/>
      </bottom>
      <diagonal/>
    </border>
    <border>
      <left style="thin">
        <color rgb="FFFDD868"/>
      </left>
      <right/>
      <top style="thin">
        <color rgb="FFFDD868"/>
      </top>
      <bottom style="thin">
        <color rgb="FFFDD868"/>
      </bottom>
      <diagonal/>
    </border>
    <border>
      <left/>
      <right style="thin">
        <color rgb="FFFDD868"/>
      </right>
      <top style="thin">
        <color rgb="FFFDD868"/>
      </top>
      <bottom/>
      <diagonal/>
    </border>
    <border>
      <left style="thin">
        <color rgb="FFFDD868"/>
      </left>
      <right style="thin">
        <color rgb="FFFDD868"/>
      </right>
      <top style="thin">
        <color rgb="FFFDD868"/>
      </top>
      <bottom/>
      <diagonal/>
    </border>
    <border>
      <left style="thin">
        <color rgb="FFFDD868"/>
      </left>
      <right/>
      <top style="thin">
        <color rgb="FFFDD868"/>
      </top>
      <bottom/>
      <diagonal/>
    </border>
    <border>
      <left/>
      <right/>
      <top/>
      <bottom style="thin">
        <color rgb="FFFDD868"/>
      </bottom>
      <diagonal/>
    </border>
    <border>
      <left/>
      <right/>
      <top style="thin">
        <color rgb="FFFDD868"/>
      </top>
      <bottom/>
      <diagonal/>
    </border>
  </borders>
  <cellStyleXfs count="1">
    <xf numFmtId="0" fontId="0" fillId="0" borderId="0"/>
  </cellStyleXfs>
  <cellXfs count="117">
    <xf numFmtId="0" fontId="0" fillId="0" borderId="0" xfId="0"/>
    <xf numFmtId="0" fontId="3" fillId="0" borderId="0" xfId="0" applyFont="1"/>
    <xf numFmtId="3" fontId="4" fillId="0" borderId="0" xfId="0" applyNumberFormat="1" applyFont="1"/>
    <xf numFmtId="4" fontId="2" fillId="0" borderId="0" xfId="0" applyNumberFormat="1" applyFont="1"/>
    <xf numFmtId="3" fontId="2" fillId="0" borderId="0" xfId="0" applyNumberFormat="1" applyFont="1"/>
    <xf numFmtId="166" fontId="4" fillId="0" borderId="0" xfId="0" applyNumberFormat="1" applyFont="1"/>
    <xf numFmtId="164" fontId="4" fillId="3" borderId="0" xfId="0" applyNumberFormat="1" applyFont="1" applyFill="1" applyAlignment="1">
      <alignment horizontal="center"/>
    </xf>
    <xf numFmtId="0" fontId="2" fillId="0" borderId="0" xfId="0" applyFont="1"/>
    <xf numFmtId="0" fontId="10" fillId="0" borderId="0" xfId="0" applyFont="1" applyAlignment="1">
      <alignment horizontal="right"/>
    </xf>
    <xf numFmtId="0" fontId="10" fillId="0" borderId="0" xfId="0" applyFont="1" applyAlignment="1">
      <alignment horizontal="center"/>
    </xf>
    <xf numFmtId="0" fontId="11" fillId="0" borderId="0" xfId="0" applyFont="1"/>
    <xf numFmtId="0" fontId="12" fillId="0" borderId="0" xfId="0" applyFont="1"/>
    <xf numFmtId="0" fontId="2" fillId="0" borderId="0" xfId="0" applyFont="1" applyAlignment="1">
      <alignment vertical="top"/>
    </xf>
    <xf numFmtId="0" fontId="2" fillId="0" borderId="0" xfId="0" applyFont="1" applyAlignment="1">
      <alignment vertical="top" wrapText="1"/>
    </xf>
    <xf numFmtId="0" fontId="13" fillId="0" borderId="0" xfId="0" applyFont="1" applyAlignment="1">
      <alignment vertical="top" wrapText="1"/>
    </xf>
    <xf numFmtId="0" fontId="11" fillId="0" borderId="13" xfId="0" applyFont="1" applyBorder="1"/>
    <xf numFmtId="0" fontId="0" fillId="0" borderId="13" xfId="0" applyBorder="1"/>
    <xf numFmtId="0" fontId="0" fillId="0" borderId="14" xfId="0" applyBorder="1"/>
    <xf numFmtId="3" fontId="4" fillId="0" borderId="14" xfId="0" applyNumberFormat="1" applyFont="1" applyBorder="1"/>
    <xf numFmtId="166" fontId="4" fillId="0" borderId="14" xfId="0" applyNumberFormat="1" applyFont="1" applyBorder="1"/>
    <xf numFmtId="4" fontId="2" fillId="0" borderId="14" xfId="0" applyNumberFormat="1" applyFont="1" applyBorder="1"/>
    <xf numFmtId="3" fontId="2" fillId="0" borderId="14" xfId="0" applyNumberFormat="1" applyFont="1" applyBorder="1"/>
    <xf numFmtId="0" fontId="3" fillId="0" borderId="0" xfId="0" applyFont="1" applyFill="1"/>
    <xf numFmtId="0" fontId="9" fillId="2" borderId="0" xfId="0" applyFont="1" applyFill="1"/>
    <xf numFmtId="0" fontId="2" fillId="9" borderId="4" xfId="0" applyFont="1" applyFill="1" applyBorder="1" applyAlignment="1">
      <alignment horizontal="center" vertical="top"/>
    </xf>
    <xf numFmtId="0" fontId="2" fillId="9" borderId="4" xfId="0" applyFont="1" applyFill="1" applyBorder="1" applyAlignment="1">
      <alignment vertical="top" wrapText="1"/>
    </xf>
    <xf numFmtId="0" fontId="14" fillId="0" borderId="0" xfId="0" applyFont="1"/>
    <xf numFmtId="0" fontId="15" fillId="0" borderId="0" xfId="0" applyFont="1" applyAlignment="1">
      <alignment vertical="top" wrapText="1"/>
    </xf>
    <xf numFmtId="0" fontId="15" fillId="3" borderId="0" xfId="0" applyFont="1" applyFill="1" applyAlignment="1">
      <alignment vertical="top" wrapText="1"/>
    </xf>
    <xf numFmtId="0" fontId="16" fillId="0" borderId="0" xfId="0" applyFont="1" applyAlignment="1">
      <alignmen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5" fillId="0" borderId="0" xfId="0" applyFont="1" applyAlignment="1">
      <alignment vertical="center" wrapText="1"/>
    </xf>
    <xf numFmtId="0" fontId="1" fillId="6" borderId="0" xfId="0" applyFont="1" applyFill="1" applyAlignment="1">
      <alignment horizontal="center" vertical="center" wrapText="1"/>
    </xf>
    <xf numFmtId="0" fontId="7" fillId="6" borderId="0" xfId="0" applyFont="1" applyFill="1" applyAlignment="1">
      <alignment horizontal="center" vertical="center" wrapText="1"/>
    </xf>
    <xf numFmtId="0" fontId="1" fillId="7" borderId="0" xfId="0" applyFont="1" applyFill="1" applyAlignment="1">
      <alignment horizontal="center" vertical="center" wrapText="1"/>
    </xf>
    <xf numFmtId="0" fontId="1" fillId="2" borderId="0" xfId="0" applyFont="1" applyFill="1" applyAlignment="1">
      <alignment horizontal="center" vertical="center" wrapText="1"/>
    </xf>
    <xf numFmtId="0" fontId="1" fillId="8" borderId="0" xfId="0" applyFont="1" applyFill="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167" fontId="2" fillId="0" borderId="1" xfId="0" applyNumberFormat="1" applyFont="1" applyBorder="1" applyAlignment="1">
      <alignment horizontal="right" vertical="center"/>
    </xf>
    <xf numFmtId="167" fontId="4" fillId="0" borderId="1" xfId="0" applyNumberFormat="1" applyFont="1" applyBorder="1" applyAlignment="1">
      <alignment vertical="center"/>
    </xf>
    <xf numFmtId="164" fontId="0" fillId="0" borderId="1" xfId="0" applyNumberFormat="1" applyBorder="1" applyAlignment="1">
      <alignment vertical="center"/>
    </xf>
    <xf numFmtId="167" fontId="0" fillId="0" borderId="1" xfId="0" applyNumberFormat="1" applyBorder="1" applyAlignment="1">
      <alignment vertical="center"/>
    </xf>
    <xf numFmtId="0" fontId="0" fillId="0" borderId="2" xfId="0" applyBorder="1" applyAlignment="1">
      <alignment vertical="center"/>
    </xf>
    <xf numFmtId="0" fontId="0" fillId="0" borderId="2" xfId="0" applyBorder="1" applyAlignment="1">
      <alignment horizontal="center" vertical="center"/>
    </xf>
    <xf numFmtId="167" fontId="2" fillId="0" borderId="2" xfId="0" applyNumberFormat="1" applyFont="1" applyBorder="1" applyAlignment="1">
      <alignment horizontal="right" vertical="center"/>
    </xf>
    <xf numFmtId="167" fontId="4" fillId="0" borderId="2" xfId="0" applyNumberFormat="1" applyFont="1" applyBorder="1" applyAlignment="1">
      <alignment vertical="center"/>
    </xf>
    <xf numFmtId="164" fontId="0" fillId="0" borderId="2" xfId="0" applyNumberFormat="1" applyBorder="1" applyAlignment="1">
      <alignment vertical="center"/>
    </xf>
    <xf numFmtId="167" fontId="0" fillId="0" borderId="2" xfId="0" applyNumberFormat="1" applyBorder="1" applyAlignment="1">
      <alignment vertical="center"/>
    </xf>
    <xf numFmtId="0" fontId="0" fillId="0" borderId="3" xfId="0" applyBorder="1" applyAlignment="1">
      <alignment vertical="center"/>
    </xf>
    <xf numFmtId="0" fontId="0" fillId="0" borderId="3" xfId="0" applyBorder="1" applyAlignment="1">
      <alignment horizontal="center" vertical="center"/>
    </xf>
    <xf numFmtId="167" fontId="2" fillId="0" borderId="3" xfId="0" applyNumberFormat="1" applyFont="1" applyBorder="1" applyAlignment="1">
      <alignment horizontal="right" vertical="center"/>
    </xf>
    <xf numFmtId="167" fontId="4" fillId="0" borderId="3" xfId="0" applyNumberFormat="1" applyFont="1" applyBorder="1" applyAlignment="1">
      <alignment vertical="center"/>
    </xf>
    <xf numFmtId="164" fontId="0" fillId="0" borderId="3" xfId="0" applyNumberFormat="1" applyBorder="1" applyAlignment="1">
      <alignment vertical="center"/>
    </xf>
    <xf numFmtId="167" fontId="0" fillId="0" borderId="3" xfId="0" applyNumberFormat="1" applyBorder="1" applyAlignment="1">
      <alignment vertical="center"/>
    </xf>
    <xf numFmtId="0" fontId="1" fillId="5" borderId="0" xfId="0" applyFont="1" applyFill="1" applyAlignment="1">
      <alignment horizontal="center" vertical="center" wrapText="1"/>
    </xf>
    <xf numFmtId="0" fontId="0" fillId="0" borderId="0" xfId="0" applyAlignment="1">
      <alignment vertical="center" wrapText="1"/>
    </xf>
    <xf numFmtId="167" fontId="8" fillId="0" borderId="1" xfId="0" applyNumberFormat="1" applyFont="1" applyBorder="1" applyAlignment="1">
      <alignment vertical="center"/>
    </xf>
    <xf numFmtId="0" fontId="6" fillId="0" borderId="1" xfId="0" applyFont="1" applyBorder="1" applyAlignment="1">
      <alignment vertical="center"/>
    </xf>
    <xf numFmtId="0" fontId="0" fillId="0" borderId="0" xfId="0" applyAlignment="1">
      <alignment vertical="center"/>
    </xf>
    <xf numFmtId="167" fontId="8" fillId="0" borderId="2" xfId="0" applyNumberFormat="1"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1" fillId="4" borderId="0" xfId="0" applyFont="1" applyFill="1" applyAlignment="1">
      <alignment horizontal="center" vertical="center" wrapText="1"/>
    </xf>
    <xf numFmtId="0" fontId="7" fillId="2" borderId="0" xfId="0" applyFont="1" applyFill="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167" fontId="8" fillId="0" borderId="3" xfId="0" applyNumberFormat="1" applyFont="1" applyBorder="1" applyAlignment="1">
      <alignment vertical="center"/>
    </xf>
    <xf numFmtId="167" fontId="0" fillId="0" borderId="0" xfId="0" applyNumberFormat="1" applyAlignment="1">
      <alignment vertical="center"/>
    </xf>
    <xf numFmtId="0" fontId="9" fillId="2" borderId="0" xfId="0" applyFont="1" applyFill="1" applyAlignment="1">
      <alignment vertical="center"/>
    </xf>
    <xf numFmtId="0" fontId="1" fillId="6" borderId="4" xfId="0" applyFont="1" applyFill="1" applyBorder="1" applyAlignment="1">
      <alignment horizontal="center" vertical="center"/>
    </xf>
    <xf numFmtId="0" fontId="17" fillId="0" borderId="14" xfId="0" applyFont="1" applyBorder="1"/>
    <xf numFmtId="0" fontId="0" fillId="0" borderId="8"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2" fillId="0" borderId="4" xfId="0" applyFont="1" applyBorder="1" applyAlignment="1">
      <alignment horizontal="center" vertical="center"/>
    </xf>
    <xf numFmtId="0" fontId="0" fillId="0" borderId="11" xfId="0" applyBorder="1" applyAlignment="1">
      <alignment horizontal="center" vertical="center"/>
    </xf>
    <xf numFmtId="165" fontId="0" fillId="0" borderId="4" xfId="0" applyNumberFormat="1" applyBorder="1" applyAlignment="1">
      <alignment horizontal="center" vertical="center"/>
    </xf>
    <xf numFmtId="165" fontId="0" fillId="0" borderId="11" xfId="0" applyNumberFormat="1" applyBorder="1" applyAlignment="1">
      <alignment horizontal="center" vertical="center"/>
    </xf>
    <xf numFmtId="3" fontId="0" fillId="0" borderId="4" xfId="0" applyNumberFormat="1" applyBorder="1" applyAlignment="1">
      <alignment horizontal="right" vertical="center"/>
    </xf>
    <xf numFmtId="3" fontId="0" fillId="0" borderId="11" xfId="0" applyNumberFormat="1" applyBorder="1" applyAlignment="1">
      <alignment horizontal="right" vertical="center"/>
    </xf>
    <xf numFmtId="3" fontId="4" fillId="0" borderId="4" xfId="0" applyNumberFormat="1" applyFont="1" applyBorder="1" applyAlignment="1">
      <alignment horizontal="right" vertical="center"/>
    </xf>
    <xf numFmtId="3" fontId="4" fillId="0" borderId="11" xfId="0" applyNumberFormat="1" applyFont="1" applyBorder="1" applyAlignment="1">
      <alignment horizontal="right" vertical="center"/>
    </xf>
    <xf numFmtId="4" fontId="0" fillId="0" borderId="4" xfId="0" applyNumberFormat="1" applyBorder="1" applyAlignment="1">
      <alignment horizontal="right" vertical="center"/>
    </xf>
    <xf numFmtId="4" fontId="0" fillId="0" borderId="11" xfId="0" applyNumberFormat="1" applyBorder="1" applyAlignment="1">
      <alignment horizontal="right" vertical="center"/>
    </xf>
    <xf numFmtId="0" fontId="0" fillId="0" borderId="4" xfId="0" applyBorder="1" applyAlignment="1">
      <alignment horizontal="left" vertical="center"/>
    </xf>
    <xf numFmtId="0" fontId="0" fillId="0" borderId="11" xfId="0" applyBorder="1" applyAlignment="1">
      <alignment horizontal="left" vertical="center"/>
    </xf>
    <xf numFmtId="0" fontId="2" fillId="0" borderId="4" xfId="0" applyFont="1" applyBorder="1" applyAlignment="1">
      <alignment horizontal="left"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166" fontId="4" fillId="0" borderId="4" xfId="0" applyNumberFormat="1" applyFont="1" applyBorder="1" applyAlignment="1">
      <alignment horizontal="right" vertical="center"/>
    </xf>
    <xf numFmtId="166" fontId="4" fillId="0" borderId="11" xfId="0" applyNumberFormat="1" applyFont="1" applyBorder="1" applyAlignment="1">
      <alignment horizontal="right" vertical="center"/>
    </xf>
    <xf numFmtId="4" fontId="2" fillId="0" borderId="4" xfId="0" applyNumberFormat="1" applyFont="1" applyBorder="1" applyAlignment="1">
      <alignment horizontal="right" vertical="center"/>
    </xf>
    <xf numFmtId="4" fontId="2" fillId="0" borderId="11" xfId="0" applyNumberFormat="1" applyFont="1" applyBorder="1" applyAlignment="1">
      <alignment horizontal="right" vertical="center"/>
    </xf>
    <xf numFmtId="3" fontId="2" fillId="0" borderId="4" xfId="0" applyNumberFormat="1" applyFont="1" applyBorder="1" applyAlignment="1">
      <alignment horizontal="right" vertical="center"/>
    </xf>
    <xf numFmtId="3" fontId="2" fillId="0" borderId="11" xfId="0" applyNumberFormat="1" applyFont="1" applyBorder="1" applyAlignment="1">
      <alignment horizontal="right" vertical="center"/>
    </xf>
    <xf numFmtId="0" fontId="0" fillId="0" borderId="4" xfId="0" applyBorder="1" applyAlignment="1">
      <alignment horizontal="righ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167" fontId="4" fillId="0" borderId="1" xfId="0" applyNumberFormat="1" applyFont="1" applyBorder="1" applyAlignment="1">
      <alignment horizontal="right" vertical="center"/>
    </xf>
    <xf numFmtId="164" fontId="0" fillId="0" borderId="1" xfId="0" applyNumberFormat="1" applyBorder="1" applyAlignment="1">
      <alignment horizontal="right" vertical="center"/>
    </xf>
    <xf numFmtId="167" fontId="0" fillId="0" borderId="1" xfId="0" applyNumberFormat="1" applyBorder="1" applyAlignment="1">
      <alignment horizontal="right" vertical="center"/>
    </xf>
    <xf numFmtId="167" fontId="4" fillId="0" borderId="2" xfId="0" applyNumberFormat="1" applyFont="1" applyBorder="1" applyAlignment="1">
      <alignment horizontal="right" vertical="center"/>
    </xf>
    <xf numFmtId="164" fontId="0" fillId="0" borderId="2" xfId="0" applyNumberFormat="1" applyBorder="1" applyAlignment="1">
      <alignment horizontal="right" vertical="center"/>
    </xf>
    <xf numFmtId="167" fontId="0" fillId="0" borderId="2" xfId="0" applyNumberFormat="1" applyBorder="1" applyAlignment="1">
      <alignment horizontal="right" vertical="center"/>
    </xf>
    <xf numFmtId="167" fontId="4" fillId="0" borderId="3" xfId="0" applyNumberFormat="1" applyFont="1" applyBorder="1" applyAlignment="1">
      <alignment horizontal="right" vertical="center"/>
    </xf>
    <xf numFmtId="164" fontId="0" fillId="0" borderId="3" xfId="0" applyNumberFormat="1" applyBorder="1" applyAlignment="1">
      <alignment horizontal="right" vertical="center"/>
    </xf>
    <xf numFmtId="167" fontId="0" fillId="0" borderId="3" xfId="0" applyNumberFormat="1" applyBorder="1" applyAlignment="1">
      <alignment horizontal="right"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cellXfs>
  <cellStyles count="1">
    <cellStyle name="Normal" xfId="0" builtinId="0"/>
  </cellStyles>
  <dxfs count="115">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00"/>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00"/>
      </font>
      <numFmt numFmtId="4" formatCode="#,##0.0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FF"/>
      </font>
      <numFmt numFmtId="166"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FF"/>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4" formatCode="#,##0.0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b val="0"/>
        <i val="0"/>
        <strike val="0"/>
        <condense val="0"/>
        <extend val="0"/>
        <outline val="0"/>
        <shadow val="0"/>
        <u val="none"/>
        <vertAlign val="baseline"/>
        <sz val="10"/>
        <color rgb="FF0000FF"/>
        <name val="Arial"/>
        <family val="2"/>
        <scheme val="minor"/>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165" formatCode="dd/mm/yyyy"/>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4" formatCode="#,##0.0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FF"/>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165" formatCode="dd/mm/yyyy"/>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right style="thin">
          <color rgb="FFFDD868"/>
        </right>
        <top style="thin">
          <color rgb="FFFDD868"/>
        </top>
        <bottom style="thin">
          <color rgb="FFFDD868"/>
        </bottom>
        <vertical style="thin">
          <color rgb="FFFDD868"/>
        </vertical>
        <horizontal style="thin">
          <color rgb="FFFDD868"/>
        </horizontal>
      </border>
    </dxf>
    <dxf>
      <numFmt numFmtId="0" formatCode="General"/>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00"/>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00"/>
      </font>
      <numFmt numFmtId="4" formatCode="#,##0.0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FF"/>
      </font>
      <numFmt numFmtId="166"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FF"/>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top style="thin">
          <color rgb="FFFDD868"/>
        </top>
        <bottom style="thin">
          <color rgb="FFFDD868"/>
        </bottom>
        <vertical style="thin">
          <color rgb="FFFDD868"/>
        </vertical>
        <horizontal style="thin">
          <color rgb="FFFDD868"/>
        </horizontal>
      </border>
    </dxf>
    <dxf>
      <numFmt numFmtId="0" formatCode="General"/>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0" formatCode="General"/>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4" formatCode="#,##0.0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b val="0"/>
        <i val="0"/>
        <strike val="0"/>
        <condense val="0"/>
        <extend val="0"/>
        <outline val="0"/>
        <shadow val="0"/>
        <u val="none"/>
        <vertAlign val="baseline"/>
        <sz val="10"/>
        <color rgb="FF0000FF"/>
        <name val="Arial"/>
        <family val="2"/>
        <scheme val="minor"/>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165" formatCode="dd/mm/yyyy"/>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lef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4" formatCode="#,##0.0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font>
        <color rgb="FF0000FF"/>
      </font>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3" formatCode="#,##0"/>
      <alignment horizontal="right"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numFmt numFmtId="165" formatCode="dd/mm/yyyy"/>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style="thin">
          <color rgb="FFFDD868"/>
        </left>
        <right style="thin">
          <color rgb="FFFDD868"/>
        </right>
        <top style="thin">
          <color rgb="FFFDD868"/>
        </top>
        <bottom style="thin">
          <color rgb="FFFDD868"/>
        </bottom>
        <vertical style="thin">
          <color rgb="FFFDD868"/>
        </vertical>
        <horizontal style="thin">
          <color rgb="FFFDD868"/>
        </horizontal>
      </border>
    </dxf>
    <dxf>
      <alignment horizontal="center" vertical="center" wrapText="0"/>
      <border diagonalUp="0" diagonalDown="0">
        <left/>
        <right style="thin">
          <color rgb="FFFDD868"/>
        </right>
        <top style="thin">
          <color rgb="FFFDD868"/>
        </top>
        <bottom style="thin">
          <color rgb="FFFDD868"/>
        </bottom>
        <vertical style="thin">
          <color rgb="FFFDD868"/>
        </vertical>
        <horizontal style="thin">
          <color rgb="FFFDD868"/>
        </horizontal>
      </border>
    </dxf>
    <dxf>
      <alignment vertical="center" wrapText="0"/>
    </dxf>
    <dxf>
      <font>
        <b/>
        <i val="0"/>
        <strike val="0"/>
        <condense val="0"/>
        <extend val="0"/>
        <outline val="0"/>
        <shadow val="0"/>
        <u val="none"/>
        <vertAlign val="baseline"/>
        <sz val="10"/>
        <color rgb="FFFFFFFF"/>
        <name val="Arial"/>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rgb="FFFDD868"/>
        </left>
        <right style="thin">
          <color rgb="FFFDD868"/>
        </right>
        <top/>
        <bottom/>
        <vertical style="thin">
          <color rgb="FFFDD868"/>
        </vertical>
        <horizontal style="thin">
          <color rgb="FFFDD868"/>
        </horizontal>
      </border>
    </dxf>
    <dxf>
      <alignment vertical="center" wrapText="0"/>
    </dxf>
    <dxf>
      <font>
        <b/>
        <i val="0"/>
        <strike val="0"/>
        <condense val="0"/>
        <extend val="0"/>
        <outline val="0"/>
        <shadow val="0"/>
        <u val="none"/>
        <vertAlign val="baseline"/>
        <sz val="10"/>
        <color rgb="FFFFFFFF"/>
        <name val="Arial"/>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rgb="FFFDD868"/>
        </left>
        <right style="thin">
          <color rgb="FFFDD868"/>
        </right>
        <top/>
        <bottom/>
        <vertical style="thin">
          <color rgb="FFFDD868"/>
        </vertical>
        <horizontal style="thin">
          <color rgb="FFFDD868"/>
        </horizontal>
      </border>
    </dxf>
    <dxf>
      <alignment vertical="center" wrapText="0"/>
    </dxf>
    <dxf>
      <font>
        <b/>
        <i val="0"/>
        <strike val="0"/>
        <condense val="0"/>
        <extend val="0"/>
        <outline val="0"/>
        <shadow val="0"/>
        <u val="none"/>
        <vertAlign val="baseline"/>
        <sz val="10"/>
        <color rgb="FFFFFFFF"/>
        <name val="Arial"/>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rgb="FFFDD868"/>
        </left>
        <right style="thin">
          <color rgb="FFFDD868"/>
        </right>
        <top/>
        <bottom/>
        <vertical style="thin">
          <color rgb="FFFDD868"/>
        </vertical>
        <horizontal style="thin">
          <color rgb="FFFDD868"/>
        </horizontal>
      </border>
    </dxf>
    <dxf>
      <alignment vertical="center" wrapText="0"/>
    </dxf>
    <dxf>
      <font>
        <b/>
        <i val="0"/>
        <strike val="0"/>
        <condense val="0"/>
        <extend val="0"/>
        <outline val="0"/>
        <shadow val="0"/>
        <u val="none"/>
        <vertAlign val="baseline"/>
        <sz val="10"/>
        <color rgb="FFFFFFFF"/>
        <name val="Arial"/>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rgb="FFFDD868"/>
        </left>
        <right style="thin">
          <color rgb="FFFDD868"/>
        </right>
        <top/>
        <bottom/>
        <vertical style="thin">
          <color rgb="FFFDD868"/>
        </vertical>
        <horizontal style="thin">
          <color rgb="FFFDD868"/>
        </horizontal>
      </border>
    </dxf>
    <dxf>
      <alignment vertical="center" wrapText="0"/>
    </dxf>
    <dxf>
      <font>
        <b/>
        <i val="0"/>
        <strike val="0"/>
        <condense val="0"/>
        <extend val="0"/>
        <outline val="0"/>
        <shadow val="0"/>
        <u val="none"/>
        <vertAlign val="baseline"/>
        <sz val="10"/>
        <color rgb="FFFFFFFF"/>
        <name val="Arial"/>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rgb="FFFDD868"/>
        </left>
        <right style="thin">
          <color rgb="FFFDD868"/>
        </right>
        <top/>
        <bottom/>
        <vertical style="thin">
          <color rgb="FFFDD868"/>
        </vertical>
        <horizontal style="thin">
          <color rgb="FFFDD868"/>
        </horizontal>
      </border>
    </dxf>
    <dxf>
      <alignment vertical="center" wrapText="0"/>
    </dxf>
    <dxf>
      <font>
        <b/>
        <i val="0"/>
        <strike val="0"/>
        <condense val="0"/>
        <extend val="0"/>
        <outline val="0"/>
        <shadow val="0"/>
        <u val="none"/>
        <vertAlign val="baseline"/>
        <sz val="10"/>
        <color rgb="FFFFFFFF"/>
        <name val="Arial"/>
        <scheme val="minor"/>
      </font>
      <fill>
        <patternFill patternType="solid">
          <fgColor indexed="64"/>
          <bgColor rgb="FF7030A0"/>
        </patternFill>
      </fill>
      <alignment horizontal="center" vertical="center" textRotation="0" wrapText="1" indent="0" justifyLastLine="0" shrinkToFit="0" readingOrder="0"/>
      <border diagonalUp="0" diagonalDown="0">
        <left style="thin">
          <color rgb="FFFDD868"/>
        </left>
        <right style="thin">
          <color rgb="FFFDD868"/>
        </right>
        <top/>
        <bottom/>
        <vertical style="thin">
          <color rgb="FFFDD868"/>
        </vertical>
        <horizontal style="thin">
          <color rgb="FFFDD868"/>
        </horizontal>
      </border>
    </dxf>
    <dxf>
      <border>
        <top style="thin">
          <color rgb="FFFDD868"/>
        </top>
      </border>
    </dxf>
    <dxf>
      <border>
        <bottom style="thin">
          <color rgb="FFFDD868"/>
        </bottom>
      </border>
    </dxf>
    <dxf>
      <border diagonalUp="0" diagonalDown="0">
        <left style="thin">
          <color rgb="FFFDD868"/>
        </left>
        <right style="thin">
          <color rgb="FFFDD868"/>
        </right>
        <top style="thin">
          <color rgb="FFFDD868"/>
        </top>
        <bottom style="thin">
          <color rgb="FFFDD868"/>
        </bottom>
      </border>
    </dxf>
    <dxf>
      <border>
        <top style="thin">
          <color rgb="FFFDD868"/>
        </top>
      </border>
    </dxf>
    <dxf>
      <border>
        <bottom style="thin">
          <color rgb="FFFDD868"/>
        </bottom>
      </border>
    </dxf>
    <dxf>
      <border diagonalUp="0" diagonalDown="0">
        <left style="thin">
          <color rgb="FFFDD868"/>
        </left>
        <right style="thin">
          <color rgb="FFFDD868"/>
        </right>
        <top style="thin">
          <color rgb="FFFDD868"/>
        </top>
        <bottom style="thin">
          <color rgb="FFFDD868"/>
        </bottom>
      </border>
    </dxf>
    <dxf>
      <border>
        <top style="thin">
          <color rgb="FFFDD868"/>
        </top>
      </border>
    </dxf>
    <dxf>
      <border>
        <bottom style="thin">
          <color rgb="FFFDD868"/>
        </bottom>
      </border>
    </dxf>
    <dxf>
      <border diagonalUp="0" diagonalDown="0">
        <left style="thin">
          <color rgb="FFFDD868"/>
        </left>
        <right style="thin">
          <color rgb="FFFDD868"/>
        </right>
        <top style="thin">
          <color rgb="FFFDD868"/>
        </top>
        <bottom style="thin">
          <color rgb="FFFDD868"/>
        </bottom>
      </border>
    </dxf>
    <dxf>
      <border>
        <top style="thin">
          <color rgb="FFFDD868"/>
        </top>
      </border>
    </dxf>
    <dxf>
      <border>
        <bottom style="thin">
          <color rgb="FFFDD868"/>
        </bottom>
      </border>
    </dxf>
    <dxf>
      <border diagonalUp="0" diagonalDown="0">
        <left style="thin">
          <color rgb="FFFDD868"/>
        </left>
        <right style="thin">
          <color rgb="FFFDD868"/>
        </right>
        <top style="thin">
          <color rgb="FFFDD868"/>
        </top>
        <bottom style="thin">
          <color rgb="FFFDD868"/>
        </bottom>
      </border>
    </dxf>
    <dxf>
      <border>
        <top style="thin">
          <color rgb="FFFDD868"/>
        </top>
      </border>
    </dxf>
    <dxf>
      <border>
        <bottom style="thin">
          <color rgb="FFFDD868"/>
        </bottom>
      </border>
    </dxf>
    <dxf>
      <border diagonalUp="0" diagonalDown="0">
        <left style="thin">
          <color rgb="FFFDD868"/>
        </left>
        <right style="thin">
          <color rgb="FFFDD868"/>
        </right>
        <top style="thin">
          <color rgb="FFFDD868"/>
        </top>
        <bottom style="thin">
          <color rgb="FFFDD868"/>
        </bottom>
      </border>
    </dxf>
    <dxf>
      <border>
        <top style="thin">
          <color rgb="FFFDD868"/>
        </top>
      </border>
    </dxf>
    <dxf>
      <border>
        <bottom style="thin">
          <color rgb="FFFDD868"/>
        </bottom>
      </border>
    </dxf>
    <dxf>
      <border diagonalUp="0" diagonalDown="0">
        <left style="thin">
          <color rgb="FFFDD868"/>
        </left>
        <right style="thin">
          <color rgb="FFFDD868"/>
        </right>
        <top style="thin">
          <color rgb="FFFDD868"/>
        </top>
        <bottom style="thin">
          <color rgb="FFFDD868"/>
        </bottom>
      </border>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
      <fill>
        <patternFill patternType="solid">
          <fgColor rgb="FFE0F7FA"/>
          <bgColor rgb="FFE0F7FA"/>
        </patternFill>
      </fill>
    </dxf>
    <dxf>
      <fill>
        <patternFill patternType="solid">
          <fgColor rgb="FFFFFFFF"/>
          <bgColor rgb="FFFFFFFF"/>
        </patternFill>
      </fill>
    </dxf>
    <dxf>
      <fill>
        <patternFill patternType="solid">
          <fgColor rgb="FFE0F7FA"/>
          <bgColor rgb="FFE0F7FA"/>
        </patternFill>
      </fill>
    </dxf>
    <dxf>
      <fill>
        <patternFill patternType="solid">
          <fgColor rgb="FFFFFFFF"/>
          <bgColor rgb="FFFFFFFF"/>
        </patternFill>
      </fill>
    </dxf>
  </dxfs>
  <tableStyles count="2">
    <tableStyle name="SL Bán-style" pivot="0" count="2" xr9:uid="{00000000-0011-0000-FFFF-FFFF00000000}">
      <tableStyleElement type="firstRowStripe" dxfId="114"/>
      <tableStyleElement type="secondRowStripe" dxfId="113"/>
    </tableStyle>
    <tableStyle name="KQKD-style" pivot="0" count="2" xr9:uid="{00000000-0011-0000-FFFF-FFFF01000000}">
      <tableStyleElement type="firstRowStripe" dxfId="112"/>
      <tableStyleElement type="secondRowStripe" dxfId="11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3" Type="http://schemas.openxmlformats.org/officeDocument/2006/relationships/worksheet" Target="worksheets/sheet9.xml"/><Relationship Id="rId14" Type="http://schemas.openxmlformats.org/officeDocument/2006/relationships/worksheet" Target="worksheets/sheet10.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094659F-0780-B744-A5A2-AAEC142BC27A}" name="tblNguyenLieu" displayName="tblNguyenLieu" ref="A3:L53" totalsRowShown="0" headerRowDxfId="87" dataDxfId="86" headerRowBorderDxfId="104" tableBorderDxfId="105" totalsRowBorderDxfId="103">
  <autoFilter ref="A3:L53" xr:uid="{B094659F-0780-B744-A5A2-AAEC142BC27A}"/>
  <tableColumns count="12">
    <tableColumn id="1" xr3:uid="{D4391B2C-727A-734F-9E09-D56C9F419143}" name="Mã NL" dataDxfId="75"/>
    <tableColumn id="2" xr3:uid="{1B36C9D3-E9B5-7848-9681-B012A8B4008A}" name="Nhóm" dataDxfId="67"/>
    <tableColumn id="3" xr3:uid="{90B696E2-E50E-2541-8E84-284FCF2F053D}" name="Tên Nguyên Liệu" dataDxfId="66"/>
    <tableColumn id="4" xr3:uid="{4C51B392-3AEA-8C41-9ED5-16A9EFED16ED}" name="NCC" dataDxfId="65"/>
    <tableColumn id="5" xr3:uid="{33CB2E52-D258-D04B-B9C6-3E02BB0B30D6}" name="Quy cách" dataDxfId="70"/>
    <tableColumn id="6" xr3:uid="{D68D20A8-7C68-7242-A2B6-305161909B96}" name="ĐVT bao bì" dataDxfId="74"/>
    <tableColumn id="7" xr3:uid="{C9528AB0-0B3A-9A4A-A4D4-F8A989E4DBC5}" name="Giá nhập (VND)" dataDxfId="69"/>
    <tableColumn id="8" xr3:uid="{AF2FA2DC-43DA-7044-BD1A-3A1CD30B8771}" name="ĐV định lượng" dataDxfId="73"/>
    <tableColumn id="9" xr3:uid="{62FE8B42-5B0E-D44B-AC10-E68726149858}" name="Giá/ĐV định lượng" dataDxfId="68">
      <calculatedColumnFormula>IFERROR(G4/E4,0)</calculatedColumnFormula>
    </tableColumn>
    <tableColumn id="10" xr3:uid="{FF6C6536-4841-A542-A5E1-6CB22E2CB72B}" name="Ngày cập nhật" dataDxfId="72"/>
    <tableColumn id="11" xr3:uid="{BC225D6F-BBFF-8C4C-8D7C-3EEF5AEE5B07}" name="Trạng thái" dataDxfId="71"/>
    <tableColumn id="12" xr3:uid="{557E70A0-5B4F-3849-87D2-DD547A8B6769}" name="Ghi chú" dataDxfId="64"/>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32242A-8F73-A248-B47B-5A733C72E06B}" name="tblBanThanhPham" displayName="tblBanThanhPham" ref="A3:L33" totalsRowShown="0" headerRowDxfId="85" dataDxfId="84" headerRowBorderDxfId="101" tableBorderDxfId="102" totalsRowBorderDxfId="100">
  <autoFilter ref="A3:L33" xr:uid="{4532242A-8F73-A248-B47B-5A733C72E06B}"/>
  <tableColumns count="12">
    <tableColumn id="1" xr3:uid="{DDD52789-F201-B04D-9919-FDA6C14594A8}" name="Mã BTP" dataDxfId="63"/>
    <tableColumn id="2" xr3:uid="{9A316805-657B-2E46-B0C7-626C0163E17C}" name="Nhóm" dataDxfId="54"/>
    <tableColumn id="3" xr3:uid="{0000692A-07BF-3242-8F97-9096950F69FF}" name="Tên Bán Thành Phẩm" dataDxfId="53"/>
    <tableColumn id="4" xr3:uid="{70ECE6A8-8777-C543-ACB5-67F655BBC1C6}" name="Quy cách mẻ" dataDxfId="57"/>
    <tableColumn id="5" xr3:uid="{3D4DFBF9-9041-A747-8F46-8FCA9424E2FF}" name="ĐVT mẻ" dataDxfId="62"/>
    <tableColumn id="6" xr3:uid="{1228325C-5B17-C54E-88CA-6925AE4E6E97}" name="Giá thành mẻ (VND)" dataDxfId="56"/>
    <tableColumn id="7" xr3:uid="{344162E0-3C9F-DC45-98AA-0AF8ADAD5896}" name="ĐV định lượng" dataDxfId="61"/>
    <tableColumn id="8" xr3:uid="{9B86C367-2545-EC43-9FA1-3398C0414430}" name="Giá/ĐV định lượng" dataDxfId="55">
      <calculatedColumnFormula>IFERROR(F4/D4,0)</calculatedColumnFormula>
    </tableColumn>
    <tableColumn id="9" xr3:uid="{A571E821-3935-BA48-8288-A7F5A12C125A}" name="Có công thức?" dataDxfId="60"/>
    <tableColumn id="10" xr3:uid="{E23EF6B3-E7D4-A44C-AB99-CD481454ADE9}" name="Ngày cập nhật" dataDxfId="59"/>
    <tableColumn id="11" xr3:uid="{E3682433-BE6A-6443-B7EF-A529BDB9114B}" name="Trạng thái" dataDxfId="58"/>
    <tableColumn id="12" xr3:uid="{BAC7D429-D46A-E741-B253-8A03ED368D90}" name="Ghi chú" dataDxfId="52"/>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B4DABA3-E702-9443-8900-509CFB0CE280}" name="tblCongThuc" displayName="tblCongThuc" ref="A3:N203" totalsRowShown="0" headerRowDxfId="83" dataDxfId="82" headerRowBorderDxfId="98" tableBorderDxfId="99" totalsRowBorderDxfId="97">
  <autoFilter ref="A3:N203" xr:uid="{5B4DABA3-E702-9443-8900-509CFB0CE280}"/>
  <tableColumns count="14">
    <tableColumn id="1" xr3:uid="{4849B034-4EC8-7E4E-905D-3918ED4CB841}" name="Mã món" dataDxfId="51"/>
    <tableColumn id="2" xr3:uid="{5F5C33B3-AC44-644D-B109-A755B871756E}" name="Nhóm món" dataDxfId="40"/>
    <tableColumn id="3" xr3:uid="{C7CE1A4F-FDF3-0841-9AD9-D3148D50BCC7}" name="Tên món" dataDxfId="39"/>
    <tableColumn id="4" xr3:uid="{3E82711D-A909-3447-956B-BFAC2D983613}" name="Size" dataDxfId="50"/>
    <tableColumn id="5" xr3:uid="{3DA7D318-D21F-F84C-A8D1-AC6B1B40BB8D}" name="DT (ml)" dataDxfId="44"/>
    <tableColumn id="6" xr3:uid="{35A5BB6B-1C28-4D48-A013-0B79EF52A5FE}" name="Bước" dataDxfId="49"/>
    <tableColumn id="7" xr3:uid="{08573DA1-B6EF-B24F-9315-4FEF79C1FF6D}" name="Mã NL/BTP" dataDxfId="48"/>
    <tableColumn id="8" xr3:uid="{FD41C837-14E0-1143-8959-51B161F9CF31}" name="Tên NL" dataDxfId="38">
      <calculatedColumnFormula>IFERROR(IF(LEFT($G4,3)="BTP",_xlfn.XLOOKUP($G4,tblBanThanhPham[Mã BTP],tblBanThanhPham[Tên Bán Thành Phẩm]),_xlfn.XLOOKUP($G4,tblNguyenLieu[Mã NL],tblNguyenLieu[Tên Nguyên Liệu])),"")</calculatedColumnFormula>
    </tableColumn>
    <tableColumn id="9" xr3:uid="{742F5F25-52EB-1A47-A56B-C1BC03608A36}" name="Định lượng" dataDxfId="43"/>
    <tableColumn id="10" xr3:uid="{A4233804-F9D1-CB41-9571-3C142EE58E3F}" name="ĐVT" dataDxfId="47">
      <calculatedColumnFormula>IFERROR(IF(LEFT($G4,3)="BTP",_xlfn.XLOOKUP($G4,tblBanThanhPham[Mã BTP],tblBanThanhPham[ĐV định lượng]),_xlfn.XLOOKUP($G4,tblNguyenLieu[Mã NL],tblNguyenLieu[ĐV định lượng])),"")</calculatedColumnFormula>
    </tableColumn>
    <tableColumn id="11" xr3:uid="{C5071C31-911E-A140-9025-5415C1845930}" name="Giá/ĐV" dataDxfId="42">
      <calculatedColumnFormula>IFERROR(IF(LEFT($G4,3)="BTP",_xlfn.XLOOKUP($G4,tblBanThanhPham[Mã BTP],tblBanThanhPham[Giá/ĐV định lượng]),_xlfn.XLOOKUP($G4,tblNguyenLieu[Mã NL],tblNguyenLieu[Giá/ĐV định lượng])),0)</calculatedColumnFormula>
    </tableColumn>
    <tableColumn id="12" xr3:uid="{32158CE0-6A0A-F841-B1B8-95D1024C8979}" name="Thành tiền" dataDxfId="41">
      <calculatedColumnFormula>IFERROR($I4*$K4,0)</calculatedColumnFormula>
    </tableColumn>
    <tableColumn id="13" xr3:uid="{2AB8DE13-C994-DF4D-AFB5-CACA35D8D024}" name="Loại" dataDxfId="46">
      <calculatedColumnFormula>IF($G4="","",IF(LEFT($G4,3)="BTP","BTP","NL"))</calculatedColumnFormula>
    </tableColumn>
    <tableColumn id="14" xr3:uid="{9184D6ED-7E83-4843-9D6A-20848F16B0D5}" name="Loại CP" dataDxfId="45"/>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A77F86-3EC5-F04F-B66A-7AFF21AA1FDA}" name="tblNguyenLieuMau" displayName="tblNguyenLieuMau" ref="A3:L73" totalsRowShown="0" headerRowDxfId="81" dataDxfId="80" headerRowBorderDxfId="95" tableBorderDxfId="96" totalsRowBorderDxfId="94">
  <autoFilter ref="A3:L73" xr:uid="{B094659F-0780-B744-A5A2-AAEC142BC27A}"/>
  <tableColumns count="12">
    <tableColumn id="1" xr3:uid="{19A98CCC-D15D-2A4F-8DF6-6C09E947980E}" name="Mã NL" dataDxfId="37"/>
    <tableColumn id="2" xr3:uid="{3E886896-39F7-F740-9336-E29CF9194395}" name="Nhóm" dataDxfId="29"/>
    <tableColumn id="3" xr3:uid="{E40CDAE2-7C11-D44D-B7BB-34061465C88D}" name="Tên Nguyên Liệu" dataDxfId="28"/>
    <tableColumn id="4" xr3:uid="{3D1B38D1-A984-9346-A885-9A3E7160E4AE}" name="NCC" dataDxfId="27"/>
    <tableColumn id="5" xr3:uid="{0A925313-8759-5E4F-B912-A6B94224D6B9}" name="Quy cách" dataDxfId="32"/>
    <tableColumn id="6" xr3:uid="{E64542CB-9BAD-9340-B5C8-8A0A546860B1}" name="ĐVT bao bì" dataDxfId="36"/>
    <tableColumn id="7" xr3:uid="{2CBDF3FA-CCE8-B44B-BBC3-21D756AB2019}" name="Giá nhập (VND)" dataDxfId="31"/>
    <tableColumn id="8" xr3:uid="{5B20F21F-8AD1-304A-A068-1A05536C9C32}" name="ĐV định lượng" dataDxfId="35"/>
    <tableColumn id="9" xr3:uid="{C9A35205-EF08-564E-A1F3-D8130FFA5D24}" name="Giá/ĐV định lượng" dataDxfId="30">
      <calculatedColumnFormula>IFERROR(G4/E4,0)</calculatedColumnFormula>
    </tableColumn>
    <tableColumn id="10" xr3:uid="{5F1A2CD0-2265-7748-9524-1E32B5E36F45}" name="Ngày cập nhật" dataDxfId="34"/>
    <tableColumn id="11" xr3:uid="{279256E0-3E82-C147-B032-0E7B1D721E6F}" name="Trạng thái" dataDxfId="33"/>
    <tableColumn id="12" xr3:uid="{5D11FDD5-5C84-3942-B8F9-9D1A64D0180C}" name="Ghi chú" dataDxfId="26"/>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90A7A0-68E8-2646-8AB0-05EB21F6EFC6}" name="tblBanThanhPhamMau" displayName="tblBanThanhPhamMau" ref="A3:L22" totalsRowShown="0" headerRowDxfId="79" dataDxfId="78" headerRowBorderDxfId="92" tableBorderDxfId="93" totalsRowBorderDxfId="91">
  <autoFilter ref="A3:L22" xr:uid="{4532242A-8F73-A248-B47B-5A733C72E06B}"/>
  <tableColumns count="12">
    <tableColumn id="1" xr3:uid="{140778AA-1BCB-3D45-B711-487D7A76EDB9}" name="Mã BTP" dataDxfId="25"/>
    <tableColumn id="2" xr3:uid="{92DB5E74-B8C1-3E46-8308-C30A106E87FF}" name="Nhóm" dataDxfId="16"/>
    <tableColumn id="3" xr3:uid="{1364E539-86E0-AE46-8D92-C811D5042772}" name="Tên Bán Thành Phẩm" dataDxfId="15"/>
    <tableColumn id="4" xr3:uid="{CEBB5375-3C3B-4E4E-B593-39E4BBDC270D}" name="Quy cách mẻ" dataDxfId="19"/>
    <tableColumn id="5" xr3:uid="{FB9C126B-C65A-914C-97CB-41DA645B4F11}" name="ĐVT mẻ" dataDxfId="24"/>
    <tableColumn id="6" xr3:uid="{4BFFB895-3C38-3C44-9D4D-98862107E7F7}" name="Giá thành mẻ (VND)" dataDxfId="18"/>
    <tableColumn id="7" xr3:uid="{D635D0C3-C339-2C4F-B7D1-AC92A38490D1}" name="ĐV định lượng" dataDxfId="23"/>
    <tableColumn id="8" xr3:uid="{66A4FDEC-E6E0-3646-9DEE-FCD9260D716A}" name="Giá/ĐV định lượng" dataDxfId="17">
      <calculatedColumnFormula>IFERROR(F4/D4,0)</calculatedColumnFormula>
    </tableColumn>
    <tableColumn id="9" xr3:uid="{0211147B-2BBB-B14A-ADEA-E652C8A4DD87}" name="Có công thức?" dataDxfId="22"/>
    <tableColumn id="10" xr3:uid="{4A591FD4-188F-EE4E-AC5F-0758BC2FC7B7}" name="Ngày cập nhật" dataDxfId="21"/>
    <tableColumn id="11" xr3:uid="{F2B61922-778F-2C4B-9030-3CFCCEDD8997}" name="Trạng thái" dataDxfId="20"/>
    <tableColumn id="12" xr3:uid="{A6D95028-AE4C-FF42-BFF0-1688E3EFA1C5}" name="Ghi chú" dataDxfId="14"/>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A73942E-A259-6949-87B4-337733C6C4CD}" name="tblCongThucMau" displayName="tblCongThucMau" ref="A3:N505" totalsRowShown="0" headerRowDxfId="77" dataDxfId="76" headerRowBorderDxfId="89" tableBorderDxfId="90" totalsRowBorderDxfId="88">
  <autoFilter ref="A3:N505" xr:uid="{5B4DABA3-E702-9443-8900-509CFB0CE280}"/>
  <tableColumns count="14">
    <tableColumn id="1" xr3:uid="{067726EE-78E0-7140-BC03-65A9EEB1BB16}" name="Mã món" dataDxfId="13"/>
    <tableColumn id="2" xr3:uid="{73117481-B718-B242-830A-D5FE6B472B18}" name="Nhóm món" dataDxfId="2"/>
    <tableColumn id="3" xr3:uid="{F97E3795-6EA7-034B-BB9A-3F840AE9B9E9}" name="Tên món" dataDxfId="1"/>
    <tableColumn id="4" xr3:uid="{1F101389-4EE8-0747-9930-1E1A92D0D54B}" name="Size" dataDxfId="12"/>
    <tableColumn id="5" xr3:uid="{41D946BD-2865-C740-9B54-9C7426549AED}" name="DT (ml)" dataDxfId="6"/>
    <tableColumn id="6" xr3:uid="{6EB0643C-73E2-B946-82C7-71EE9D506208}" name="Bước" dataDxfId="11"/>
    <tableColumn id="7" xr3:uid="{BE17241F-EC23-0F4D-9A94-746E12C3BE12}" name="Mã NL/BTP" dataDxfId="10"/>
    <tableColumn id="8" xr3:uid="{D94EA756-24CD-234A-AF3F-EB7F7A1A614B}" name="Tên NL" dataDxfId="0"/>
    <tableColumn id="9" xr3:uid="{A9A34012-2A27-E949-A964-31F6B139D3F5}" name="Định lượng" dataDxfId="5"/>
    <tableColumn id="10" xr3:uid="{2DE2583D-2F66-F34C-A89D-4210BA909F7F}" name="ĐVT" dataDxfId="9"/>
    <tableColumn id="11" xr3:uid="{0C22F599-81DD-214A-90FF-2344C331A7BF}" name="Giá/ĐV" dataDxfId="4">
      <calculatedColumnFormula>IFERROR(IF(LEFT(G4,3)="BTP",_xlfn.XLOOKUP(G4,tblBanThanhPhamMau[Mã BTP],tblBanThanhPhamMau[Giá/ĐV định lượng]),_xlfn.XLOOKUP(G4,tblNguyenLieuMau[Mã NL],tblNguyenLieuMau[Giá/ĐV định lượng])),0)</calculatedColumnFormula>
    </tableColumn>
    <tableColumn id="12" xr3:uid="{4207E313-EF77-C742-8B54-A98E77862213}" name="Thành tiền" dataDxfId="3">
      <calculatedColumnFormula>I4*K4</calculatedColumnFormula>
    </tableColumn>
    <tableColumn id="13" xr3:uid="{7904074F-6089-4042-9A25-596CB611472F}" name="Loại" dataDxfId="8"/>
    <tableColumn id="14" xr3:uid="{4C470C36-F963-394A-96AD-1ED9FBD548E3}" name="Loại CP" dataDxfId="7"/>
  </tableColumns>
  <tableStyleInfo name="TableStyleMedium4"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_rels/sheet8.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0F5A2-ED39-4943-B310-FE0735BBC9E7}">
  <sheetPr>
    <tabColor rgb="FF3B1A52"/>
  </sheetPr>
  <dimension ref="A1:D48"/>
  <sheetViews>
    <sheetView showGridLines="0" workbookViewId="0">
      <pane ySplit="2" topLeftCell="A3" activePane="bottomLeft" state="frozen"/>
      <selection pane="bottomLeft" activeCell="G8" sqref="G8"/>
    </sheetView>
  </sheetViews>
  <sheetFormatPr baseColWidth="10" defaultRowHeight="13" x14ac:dyDescent="0.15"/>
  <cols>
    <col min="1" max="1" width="8" customWidth="1"/>
    <col min="2" max="2" width="32" customWidth="1"/>
    <col min="3" max="3" width="56" customWidth="1"/>
    <col min="4" max="4" width="40" customWidth="1"/>
  </cols>
  <sheetData>
    <row r="1" spans="1:4" ht="22" customHeight="1" x14ac:dyDescent="0.2">
      <c r="A1" s="11" t="s">
        <v>391</v>
      </c>
      <c r="B1" s="7"/>
      <c r="C1" s="7"/>
      <c r="D1" s="7"/>
    </row>
    <row r="2" spans="1:4" ht="16" customHeight="1" x14ac:dyDescent="0.15">
      <c r="A2" s="26" t="s">
        <v>392</v>
      </c>
      <c r="B2" s="7"/>
      <c r="C2" s="7"/>
      <c r="D2" s="7"/>
    </row>
    <row r="3" spans="1:4" x14ac:dyDescent="0.15">
      <c r="A3" s="7"/>
      <c r="B3" s="7"/>
      <c r="C3" s="7"/>
      <c r="D3" s="7"/>
    </row>
    <row r="4" spans="1:4" ht="20" customHeight="1" x14ac:dyDescent="0.15">
      <c r="A4" s="72" t="s">
        <v>393</v>
      </c>
      <c r="B4" s="72"/>
      <c r="C4" s="72"/>
      <c r="D4" s="72"/>
    </row>
    <row r="5" spans="1:4" ht="20" customHeight="1" x14ac:dyDescent="0.15">
      <c r="A5" s="73" t="s">
        <v>188</v>
      </c>
      <c r="B5" s="73" t="s">
        <v>394</v>
      </c>
      <c r="C5" s="73" t="s">
        <v>395</v>
      </c>
      <c r="D5" s="73" t="s">
        <v>396</v>
      </c>
    </row>
    <row r="6" spans="1:4" ht="28" x14ac:dyDescent="0.15">
      <c r="A6" s="24">
        <v>1</v>
      </c>
      <c r="B6" s="25" t="s">
        <v>453</v>
      </c>
      <c r="C6" s="25" t="s">
        <v>397</v>
      </c>
      <c r="D6" s="25" t="s">
        <v>398</v>
      </c>
    </row>
    <row r="7" spans="1:4" ht="28" x14ac:dyDescent="0.15">
      <c r="A7" s="24">
        <v>2</v>
      </c>
      <c r="B7" s="25" t="s">
        <v>454</v>
      </c>
      <c r="C7" s="25" t="s">
        <v>399</v>
      </c>
      <c r="D7" s="25" t="s">
        <v>400</v>
      </c>
    </row>
    <row r="8" spans="1:4" ht="28" x14ac:dyDescent="0.15">
      <c r="A8" s="24">
        <v>3</v>
      </c>
      <c r="B8" s="25" t="s">
        <v>455</v>
      </c>
      <c r="C8" s="25" t="s">
        <v>401</v>
      </c>
      <c r="D8" s="25" t="s">
        <v>402</v>
      </c>
    </row>
    <row r="9" spans="1:4" ht="28" x14ac:dyDescent="0.15">
      <c r="A9" s="24">
        <v>4</v>
      </c>
      <c r="B9" s="25" t="s">
        <v>456</v>
      </c>
      <c r="C9" s="25" t="s">
        <v>403</v>
      </c>
      <c r="D9" s="25" t="s">
        <v>404</v>
      </c>
    </row>
    <row r="10" spans="1:4" x14ac:dyDescent="0.15">
      <c r="A10" s="12"/>
      <c r="B10" s="13"/>
      <c r="C10" s="13"/>
      <c r="D10" s="13"/>
    </row>
    <row r="11" spans="1:4" ht="20" customHeight="1" x14ac:dyDescent="0.15">
      <c r="A11" s="72" t="s">
        <v>405</v>
      </c>
      <c r="B11" s="72"/>
      <c r="C11" s="72"/>
      <c r="D11" s="72"/>
    </row>
    <row r="12" spans="1:4" ht="14" x14ac:dyDescent="0.15">
      <c r="A12" s="12"/>
      <c r="B12" s="27" t="s">
        <v>406</v>
      </c>
      <c r="C12" s="13" t="s">
        <v>407</v>
      </c>
      <c r="D12" s="13"/>
    </row>
    <row r="13" spans="1:4" ht="14" x14ac:dyDescent="0.15">
      <c r="A13" s="12"/>
      <c r="B13" s="27" t="s">
        <v>408</v>
      </c>
      <c r="C13" s="13" t="s">
        <v>409</v>
      </c>
      <c r="D13" s="13"/>
    </row>
    <row r="14" spans="1:4" ht="14" x14ac:dyDescent="0.15">
      <c r="A14" s="12"/>
      <c r="B14" s="28" t="s">
        <v>410</v>
      </c>
      <c r="C14" s="13" t="s">
        <v>411</v>
      </c>
      <c r="D14" s="13"/>
    </row>
    <row r="15" spans="1:4" x14ac:dyDescent="0.15">
      <c r="A15" s="12"/>
      <c r="B15" s="29"/>
      <c r="C15" s="13"/>
      <c r="D15" s="13"/>
    </row>
    <row r="16" spans="1:4" ht="20" customHeight="1" x14ac:dyDescent="0.15">
      <c r="A16" s="72" t="s">
        <v>412</v>
      </c>
      <c r="B16" s="72"/>
      <c r="C16" s="72"/>
      <c r="D16" s="72"/>
    </row>
    <row r="17" spans="1:4" ht="28" x14ac:dyDescent="0.15">
      <c r="A17" s="12"/>
      <c r="B17" s="27" t="s">
        <v>413</v>
      </c>
      <c r="C17" s="13" t="s">
        <v>414</v>
      </c>
      <c r="D17" s="13"/>
    </row>
    <row r="18" spans="1:4" ht="28" x14ac:dyDescent="0.15">
      <c r="A18" s="12"/>
      <c r="B18" s="27" t="s">
        <v>415</v>
      </c>
      <c r="C18" s="13" t="s">
        <v>416</v>
      </c>
      <c r="D18" s="13"/>
    </row>
    <row r="19" spans="1:4" ht="28" x14ac:dyDescent="0.15">
      <c r="A19" s="12"/>
      <c r="B19" s="27" t="s">
        <v>417</v>
      </c>
      <c r="C19" s="13" t="s">
        <v>418</v>
      </c>
      <c r="D19" s="13"/>
    </row>
    <row r="20" spans="1:4" ht="28" x14ac:dyDescent="0.15">
      <c r="A20" s="12"/>
      <c r="B20" s="27" t="s">
        <v>195</v>
      </c>
      <c r="C20" s="13" t="s">
        <v>419</v>
      </c>
      <c r="D20" s="13"/>
    </row>
    <row r="21" spans="1:4" x14ac:dyDescent="0.15">
      <c r="A21" s="12"/>
      <c r="B21" s="29"/>
      <c r="C21" s="13"/>
      <c r="D21" s="13"/>
    </row>
    <row r="22" spans="1:4" ht="20" customHeight="1" x14ac:dyDescent="0.15">
      <c r="A22" s="72" t="s">
        <v>420</v>
      </c>
      <c r="B22" s="72"/>
      <c r="C22" s="72"/>
      <c r="D22" s="72"/>
    </row>
    <row r="23" spans="1:4" ht="28" x14ac:dyDescent="0.15">
      <c r="A23" s="12"/>
      <c r="B23" s="27" t="s">
        <v>421</v>
      </c>
      <c r="C23" s="13" t="s">
        <v>457</v>
      </c>
      <c r="D23" s="13"/>
    </row>
    <row r="24" spans="1:4" ht="28" x14ac:dyDescent="0.15">
      <c r="A24" s="12"/>
      <c r="B24" s="27" t="s">
        <v>422</v>
      </c>
      <c r="C24" s="13" t="s">
        <v>458</v>
      </c>
      <c r="D24" s="13"/>
    </row>
    <row r="25" spans="1:4" ht="28" x14ac:dyDescent="0.15">
      <c r="A25" s="12"/>
      <c r="B25" s="27" t="s">
        <v>423</v>
      </c>
      <c r="C25" s="13" t="s">
        <v>459</v>
      </c>
      <c r="D25" s="13"/>
    </row>
    <row r="26" spans="1:4" ht="28" x14ac:dyDescent="0.15">
      <c r="A26" s="12"/>
      <c r="B26" s="27" t="s">
        <v>424</v>
      </c>
      <c r="C26" s="13" t="s">
        <v>425</v>
      </c>
      <c r="D26" s="13"/>
    </row>
    <row r="27" spans="1:4" ht="28" x14ac:dyDescent="0.15">
      <c r="A27" s="12"/>
      <c r="B27" s="27" t="s">
        <v>426</v>
      </c>
      <c r="C27" s="13" t="s">
        <v>460</v>
      </c>
      <c r="D27" s="13"/>
    </row>
    <row r="28" spans="1:4" ht="28" x14ac:dyDescent="0.15">
      <c r="A28" s="12"/>
      <c r="B28" s="27" t="s">
        <v>427</v>
      </c>
      <c r="C28" s="13" t="s">
        <v>428</v>
      </c>
      <c r="D28" s="13"/>
    </row>
    <row r="29" spans="1:4" x14ac:dyDescent="0.15">
      <c r="A29" s="12"/>
      <c r="B29" s="29"/>
      <c r="C29" s="13"/>
      <c r="D29" s="13"/>
    </row>
    <row r="30" spans="1:4" ht="20" customHeight="1" x14ac:dyDescent="0.15">
      <c r="A30" s="72" t="s">
        <v>429</v>
      </c>
      <c r="B30" s="72"/>
      <c r="C30" s="72"/>
      <c r="D30" s="72"/>
    </row>
    <row r="31" spans="1:4" ht="28" x14ac:dyDescent="0.15">
      <c r="A31" s="12"/>
      <c r="B31" s="27" t="s">
        <v>430</v>
      </c>
      <c r="C31" s="13" t="s">
        <v>449</v>
      </c>
      <c r="D31" s="13"/>
    </row>
    <row r="32" spans="1:4" ht="28" x14ac:dyDescent="0.15">
      <c r="A32" s="12"/>
      <c r="B32" s="27" t="s">
        <v>431</v>
      </c>
      <c r="C32" s="13" t="s">
        <v>432</v>
      </c>
      <c r="D32" s="13"/>
    </row>
    <row r="33" spans="1:4" ht="14" x14ac:dyDescent="0.15">
      <c r="A33" s="12"/>
      <c r="B33" s="27" t="s">
        <v>433</v>
      </c>
      <c r="C33" s="13" t="s">
        <v>434</v>
      </c>
      <c r="D33" s="13"/>
    </row>
    <row r="34" spans="1:4" ht="28" x14ac:dyDescent="0.15">
      <c r="A34" s="12"/>
      <c r="B34" s="27" t="s">
        <v>435</v>
      </c>
      <c r="C34" s="13" t="s">
        <v>436</v>
      </c>
      <c r="D34" s="13"/>
    </row>
    <row r="35" spans="1:4" ht="28" x14ac:dyDescent="0.15">
      <c r="A35" s="12"/>
      <c r="B35" s="27" t="s">
        <v>437</v>
      </c>
      <c r="C35" s="13" t="s">
        <v>438</v>
      </c>
      <c r="D35" s="13"/>
    </row>
    <row r="36" spans="1:4" x14ac:dyDescent="0.15">
      <c r="A36" s="12"/>
      <c r="B36" s="29"/>
      <c r="C36" s="13"/>
      <c r="D36" s="13"/>
    </row>
    <row r="37" spans="1:4" ht="20" customHeight="1" x14ac:dyDescent="0.15">
      <c r="A37" s="72" t="s">
        <v>439</v>
      </c>
      <c r="B37" s="72"/>
      <c r="C37" s="72"/>
      <c r="D37" s="72"/>
    </row>
    <row r="38" spans="1:4" ht="28" x14ac:dyDescent="0.15">
      <c r="A38" s="12"/>
      <c r="B38" s="27" t="s">
        <v>440</v>
      </c>
      <c r="C38" s="13" t="s">
        <v>441</v>
      </c>
      <c r="D38" s="13"/>
    </row>
    <row r="39" spans="1:4" ht="28" x14ac:dyDescent="0.15">
      <c r="A39" s="12"/>
      <c r="B39" s="27" t="s">
        <v>442</v>
      </c>
      <c r="C39" s="13" t="s">
        <v>443</v>
      </c>
      <c r="D39" s="13"/>
    </row>
    <row r="40" spans="1:4" ht="28" x14ac:dyDescent="0.15">
      <c r="A40" s="12"/>
      <c r="B40" s="27" t="s">
        <v>444</v>
      </c>
      <c r="C40" s="13" t="s">
        <v>445</v>
      </c>
      <c r="D40" s="13"/>
    </row>
    <row r="41" spans="1:4" ht="28" x14ac:dyDescent="0.15">
      <c r="A41" s="12"/>
      <c r="B41" s="14" t="s">
        <v>446</v>
      </c>
      <c r="C41" s="13" t="s">
        <v>447</v>
      </c>
      <c r="D41" s="13"/>
    </row>
    <row r="42" spans="1:4" x14ac:dyDescent="0.15">
      <c r="A42" s="12"/>
      <c r="B42" s="29"/>
      <c r="C42" s="13"/>
      <c r="D42" s="13"/>
    </row>
    <row r="43" spans="1:4" ht="20" customHeight="1" x14ac:dyDescent="0.15">
      <c r="A43" s="74" t="s">
        <v>465</v>
      </c>
      <c r="B43" s="17"/>
      <c r="C43" s="17"/>
      <c r="D43" s="17"/>
    </row>
    <row r="48" spans="1:4" ht="22" customHeight="1" x14ac:dyDescent="0.15"/>
  </sheetData>
  <mergeCells count="6">
    <mergeCell ref="A4:D4"/>
    <mergeCell ref="A11:D11"/>
    <mergeCell ref="A16:D16"/>
    <mergeCell ref="A22:D22"/>
    <mergeCell ref="A30:D30"/>
    <mergeCell ref="A37:D37"/>
  </mergeCells>
  <pageMargins left="0.7" right="0.7" top="0.75" bottom="0.75" header="0.3" footer="0.3"/>
  <headerFooter>
    <oddFooter>&amp;CBản quyền thuộc về vFnB. Liên hệ 0934 059 951 · vfnb.vn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EEB3D-6F6D-FD4D-821C-74AE9920CF0B}">
  <sheetPr>
    <tabColor rgb="FF7030A0"/>
  </sheetPr>
  <dimension ref="A1:L55"/>
  <sheetViews>
    <sheetView zoomScale="160" zoomScaleNormal="160" workbookViewId="0">
      <pane ySplit="3" topLeftCell="A4" activePane="bottomLeft" state="frozen"/>
      <selection pane="bottomLeft" activeCell="B3" sqref="B3"/>
    </sheetView>
  </sheetViews>
  <sheetFormatPr baseColWidth="10" defaultRowHeight="13" x14ac:dyDescent="0.15"/>
  <cols>
    <col min="1" max="1" width="10.6640625" customWidth="1"/>
    <col min="2" max="2" width="16" customWidth="1"/>
    <col min="3" max="3" width="24" customWidth="1"/>
    <col min="4" max="4" width="13.33203125" customWidth="1"/>
    <col min="5" max="5" width="10.6640625" customWidth="1"/>
    <col min="6" max="6" width="8" customWidth="1"/>
    <col min="7" max="7" width="13.33203125" customWidth="1"/>
    <col min="8" max="8" width="8" customWidth="1"/>
    <col min="9" max="11" width="13.33203125" customWidth="1"/>
    <col min="12" max="12" width="24" customWidth="1"/>
  </cols>
  <sheetData>
    <row r="1" spans="1:12" ht="22" customHeight="1" x14ac:dyDescent="0.2">
      <c r="A1" s="1" t="s">
        <v>70</v>
      </c>
    </row>
    <row r="2" spans="1:12" ht="16" customHeight="1" x14ac:dyDescent="0.15">
      <c r="A2" s="15" t="s">
        <v>450</v>
      </c>
      <c r="B2" s="16"/>
      <c r="C2" s="16"/>
      <c r="D2" s="16"/>
      <c r="E2" s="16"/>
      <c r="F2" s="16"/>
      <c r="G2" s="16"/>
      <c r="H2" s="16"/>
      <c r="I2" s="16"/>
      <c r="J2" s="16"/>
      <c r="K2" s="16"/>
      <c r="L2" s="16"/>
    </row>
    <row r="3" spans="1:12" ht="28" customHeight="1" x14ac:dyDescent="0.15">
      <c r="A3" s="30" t="s">
        <v>71</v>
      </c>
      <c r="B3" s="31" t="s">
        <v>0</v>
      </c>
      <c r="C3" s="31" t="s">
        <v>1</v>
      </c>
      <c r="D3" s="31" t="s">
        <v>2</v>
      </c>
      <c r="E3" s="31" t="s">
        <v>72</v>
      </c>
      <c r="F3" s="31" t="s">
        <v>73</v>
      </c>
      <c r="G3" s="31" t="s">
        <v>74</v>
      </c>
      <c r="H3" s="31" t="s">
        <v>75</v>
      </c>
      <c r="I3" s="31" t="s">
        <v>76</v>
      </c>
      <c r="J3" s="31" t="s">
        <v>77</v>
      </c>
      <c r="K3" s="31" t="s">
        <v>78</v>
      </c>
      <c r="L3" s="32" t="s">
        <v>79</v>
      </c>
    </row>
    <row r="4" spans="1:12" ht="16" customHeight="1" x14ac:dyDescent="0.15">
      <c r="A4" s="75" t="s">
        <v>80</v>
      </c>
      <c r="B4" s="88" t="s">
        <v>372</v>
      </c>
      <c r="C4" s="88" t="s">
        <v>306</v>
      </c>
      <c r="D4" s="90" t="s">
        <v>268</v>
      </c>
      <c r="E4" s="82">
        <v>500</v>
      </c>
      <c r="F4" s="77" t="s">
        <v>4</v>
      </c>
      <c r="G4" s="84">
        <v>250000</v>
      </c>
      <c r="H4" s="77" t="s">
        <v>4</v>
      </c>
      <c r="I4" s="86">
        <f t="shared" ref="I4:I53" si="0">IFERROR(G4/E4,0)</f>
        <v>500</v>
      </c>
      <c r="J4" s="80">
        <v>46027</v>
      </c>
      <c r="K4" s="77" t="s">
        <v>81</v>
      </c>
      <c r="L4" s="91" t="s">
        <v>373</v>
      </c>
    </row>
    <row r="5" spans="1:12" ht="16" customHeight="1" x14ac:dyDescent="0.15">
      <c r="A5" s="75" t="s">
        <v>82</v>
      </c>
      <c r="B5" s="88" t="s">
        <v>16</v>
      </c>
      <c r="C5" s="88" t="s">
        <v>19</v>
      </c>
      <c r="D5" s="88" t="s">
        <v>269</v>
      </c>
      <c r="E5" s="82">
        <v>1000</v>
      </c>
      <c r="F5" s="77" t="s">
        <v>10</v>
      </c>
      <c r="G5" s="84">
        <v>32000</v>
      </c>
      <c r="H5" s="77" t="s">
        <v>10</v>
      </c>
      <c r="I5" s="86">
        <f t="shared" si="0"/>
        <v>32</v>
      </c>
      <c r="J5" s="80">
        <v>46027</v>
      </c>
      <c r="K5" s="77" t="s">
        <v>81</v>
      </c>
      <c r="L5" s="91" t="s">
        <v>373</v>
      </c>
    </row>
    <row r="6" spans="1:12" ht="16" customHeight="1" x14ac:dyDescent="0.15">
      <c r="A6" s="75" t="s">
        <v>83</v>
      </c>
      <c r="B6" s="88" t="s">
        <v>23</v>
      </c>
      <c r="C6" s="88" t="s">
        <v>25</v>
      </c>
      <c r="D6" s="88" t="s">
        <v>270</v>
      </c>
      <c r="E6" s="82">
        <v>5000</v>
      </c>
      <c r="F6" s="77" t="s">
        <v>10</v>
      </c>
      <c r="G6" s="84">
        <v>98000</v>
      </c>
      <c r="H6" s="77" t="s">
        <v>10</v>
      </c>
      <c r="I6" s="86">
        <f t="shared" si="0"/>
        <v>19.600000000000001</v>
      </c>
      <c r="J6" s="80">
        <v>46027</v>
      </c>
      <c r="K6" s="77" t="s">
        <v>81</v>
      </c>
      <c r="L6" s="91" t="s">
        <v>373</v>
      </c>
    </row>
    <row r="7" spans="1:12" ht="16" customHeight="1" x14ac:dyDescent="0.15">
      <c r="A7" s="75" t="s">
        <v>84</v>
      </c>
      <c r="B7" s="88" t="s">
        <v>20</v>
      </c>
      <c r="C7" s="88" t="s">
        <v>21</v>
      </c>
      <c r="D7" s="88" t="s">
        <v>271</v>
      </c>
      <c r="E7" s="82">
        <v>9000</v>
      </c>
      <c r="F7" s="77" t="s">
        <v>4</v>
      </c>
      <c r="G7" s="84">
        <v>11000</v>
      </c>
      <c r="H7" s="77" t="s">
        <v>4</v>
      </c>
      <c r="I7" s="86">
        <f t="shared" si="0"/>
        <v>1.2222222222222223</v>
      </c>
      <c r="J7" s="80">
        <v>46027</v>
      </c>
      <c r="K7" s="77" t="s">
        <v>81</v>
      </c>
      <c r="L7" s="91" t="s">
        <v>373</v>
      </c>
    </row>
    <row r="8" spans="1:12" ht="16" customHeight="1" x14ac:dyDescent="0.15">
      <c r="A8" s="75" t="s">
        <v>85</v>
      </c>
      <c r="B8" s="88" t="s">
        <v>3</v>
      </c>
      <c r="C8" s="88" t="s">
        <v>374</v>
      </c>
      <c r="D8" s="90" t="s">
        <v>268</v>
      </c>
      <c r="E8" s="82">
        <v>3000</v>
      </c>
      <c r="F8" s="77" t="s">
        <v>4</v>
      </c>
      <c r="G8" s="84">
        <v>75000</v>
      </c>
      <c r="H8" s="77" t="s">
        <v>4</v>
      </c>
      <c r="I8" s="86">
        <f t="shared" si="0"/>
        <v>25</v>
      </c>
      <c r="J8" s="80">
        <v>46027</v>
      </c>
      <c r="K8" s="77" t="s">
        <v>81</v>
      </c>
      <c r="L8" s="91" t="s">
        <v>373</v>
      </c>
    </row>
    <row r="9" spans="1:12" ht="16" customHeight="1" x14ac:dyDescent="0.15">
      <c r="A9" s="75" t="s">
        <v>86</v>
      </c>
      <c r="B9" s="88" t="s">
        <v>61</v>
      </c>
      <c r="C9" s="88" t="s">
        <v>375</v>
      </c>
      <c r="D9" s="88" t="s">
        <v>272</v>
      </c>
      <c r="E9" s="82">
        <v>50</v>
      </c>
      <c r="F9" s="77" t="s">
        <v>62</v>
      </c>
      <c r="G9" s="84">
        <v>40000</v>
      </c>
      <c r="H9" s="77" t="s">
        <v>62</v>
      </c>
      <c r="I9" s="86">
        <f t="shared" si="0"/>
        <v>800</v>
      </c>
      <c r="J9" s="80">
        <v>46027</v>
      </c>
      <c r="K9" s="77" t="s">
        <v>81</v>
      </c>
      <c r="L9" s="91" t="s">
        <v>373</v>
      </c>
    </row>
    <row r="10" spans="1:12" ht="16" customHeight="1" x14ac:dyDescent="0.15">
      <c r="A10" s="75" t="s">
        <v>87</v>
      </c>
      <c r="B10" s="88" t="s">
        <v>61</v>
      </c>
      <c r="C10" s="88" t="s">
        <v>376</v>
      </c>
      <c r="D10" s="88" t="s">
        <v>272</v>
      </c>
      <c r="E10" s="82">
        <v>50</v>
      </c>
      <c r="F10" s="77" t="s">
        <v>62</v>
      </c>
      <c r="G10" s="84">
        <v>12500</v>
      </c>
      <c r="H10" s="77" t="s">
        <v>62</v>
      </c>
      <c r="I10" s="86">
        <f t="shared" si="0"/>
        <v>250</v>
      </c>
      <c r="J10" s="80">
        <v>46027</v>
      </c>
      <c r="K10" s="77" t="s">
        <v>81</v>
      </c>
      <c r="L10" s="91" t="s">
        <v>373</v>
      </c>
    </row>
    <row r="11" spans="1:12" ht="16" customHeight="1" x14ac:dyDescent="0.15">
      <c r="A11" s="75" t="s">
        <v>88</v>
      </c>
      <c r="B11" s="88" t="s">
        <v>61</v>
      </c>
      <c r="C11" s="88" t="s">
        <v>377</v>
      </c>
      <c r="D11" s="88" t="s">
        <v>272</v>
      </c>
      <c r="E11" s="82">
        <v>100</v>
      </c>
      <c r="F11" s="77" t="s">
        <v>62</v>
      </c>
      <c r="G11" s="84">
        <v>15000</v>
      </c>
      <c r="H11" s="77" t="s">
        <v>62</v>
      </c>
      <c r="I11" s="86">
        <f t="shared" si="0"/>
        <v>150</v>
      </c>
      <c r="J11" s="80">
        <v>46027</v>
      </c>
      <c r="K11" s="77" t="s">
        <v>81</v>
      </c>
      <c r="L11" s="91" t="s">
        <v>373</v>
      </c>
    </row>
    <row r="12" spans="1:12" ht="16" customHeight="1" x14ac:dyDescent="0.15">
      <c r="A12" s="75"/>
      <c r="B12" s="88"/>
      <c r="C12" s="88"/>
      <c r="D12" s="88"/>
      <c r="E12" s="82"/>
      <c r="F12" s="77"/>
      <c r="G12" s="84"/>
      <c r="H12" s="77"/>
      <c r="I12" s="86">
        <f t="shared" si="0"/>
        <v>0</v>
      </c>
      <c r="J12" s="80"/>
      <c r="K12" s="77"/>
      <c r="L12" s="91"/>
    </row>
    <row r="13" spans="1:12" ht="16" customHeight="1" x14ac:dyDescent="0.15">
      <c r="A13" s="75"/>
      <c r="B13" s="88"/>
      <c r="C13" s="88"/>
      <c r="D13" s="88"/>
      <c r="E13" s="82"/>
      <c r="F13" s="77"/>
      <c r="G13" s="84"/>
      <c r="H13" s="77"/>
      <c r="I13" s="86">
        <f t="shared" si="0"/>
        <v>0</v>
      </c>
      <c r="J13" s="80"/>
      <c r="K13" s="77"/>
      <c r="L13" s="91"/>
    </row>
    <row r="14" spans="1:12" ht="16" customHeight="1" x14ac:dyDescent="0.15">
      <c r="A14" s="75"/>
      <c r="B14" s="88"/>
      <c r="C14" s="88"/>
      <c r="D14" s="88"/>
      <c r="E14" s="82"/>
      <c r="F14" s="77"/>
      <c r="G14" s="84"/>
      <c r="H14" s="77"/>
      <c r="I14" s="86">
        <f t="shared" si="0"/>
        <v>0</v>
      </c>
      <c r="J14" s="80"/>
      <c r="K14" s="77"/>
      <c r="L14" s="91"/>
    </row>
    <row r="15" spans="1:12" ht="16" customHeight="1" x14ac:dyDescent="0.15">
      <c r="A15" s="75"/>
      <c r="B15" s="88"/>
      <c r="C15" s="88"/>
      <c r="D15" s="88"/>
      <c r="E15" s="82"/>
      <c r="F15" s="77"/>
      <c r="G15" s="84"/>
      <c r="H15" s="77"/>
      <c r="I15" s="86">
        <f t="shared" si="0"/>
        <v>0</v>
      </c>
      <c r="J15" s="80"/>
      <c r="K15" s="77"/>
      <c r="L15" s="91"/>
    </row>
    <row r="16" spans="1:12" ht="16" customHeight="1" x14ac:dyDescent="0.15">
      <c r="A16" s="75"/>
      <c r="B16" s="88"/>
      <c r="C16" s="88"/>
      <c r="D16" s="88"/>
      <c r="E16" s="82"/>
      <c r="F16" s="77"/>
      <c r="G16" s="84"/>
      <c r="H16" s="77"/>
      <c r="I16" s="86">
        <f t="shared" si="0"/>
        <v>0</v>
      </c>
      <c r="J16" s="80"/>
      <c r="K16" s="77"/>
      <c r="L16" s="91"/>
    </row>
    <row r="17" spans="1:12" ht="16" customHeight="1" x14ac:dyDescent="0.15">
      <c r="A17" s="75"/>
      <c r="B17" s="88"/>
      <c r="C17" s="88"/>
      <c r="D17" s="88"/>
      <c r="E17" s="82"/>
      <c r="F17" s="77"/>
      <c r="G17" s="84"/>
      <c r="H17" s="77"/>
      <c r="I17" s="86">
        <f t="shared" si="0"/>
        <v>0</v>
      </c>
      <c r="J17" s="80"/>
      <c r="K17" s="77"/>
      <c r="L17" s="91"/>
    </row>
    <row r="18" spans="1:12" ht="16" customHeight="1" x14ac:dyDescent="0.15">
      <c r="A18" s="75"/>
      <c r="B18" s="88"/>
      <c r="C18" s="88"/>
      <c r="D18" s="88"/>
      <c r="E18" s="82"/>
      <c r="F18" s="77"/>
      <c r="G18" s="84"/>
      <c r="H18" s="77"/>
      <c r="I18" s="86">
        <f t="shared" si="0"/>
        <v>0</v>
      </c>
      <c r="J18" s="80"/>
      <c r="K18" s="77"/>
      <c r="L18" s="91"/>
    </row>
    <row r="19" spans="1:12" ht="16" customHeight="1" x14ac:dyDescent="0.15">
      <c r="A19" s="75"/>
      <c r="B19" s="88"/>
      <c r="C19" s="88"/>
      <c r="D19" s="88"/>
      <c r="E19" s="82"/>
      <c r="F19" s="77"/>
      <c r="G19" s="84"/>
      <c r="H19" s="77"/>
      <c r="I19" s="86">
        <f t="shared" si="0"/>
        <v>0</v>
      </c>
      <c r="J19" s="80"/>
      <c r="K19" s="77"/>
      <c r="L19" s="91"/>
    </row>
    <row r="20" spans="1:12" ht="16" customHeight="1" x14ac:dyDescent="0.15">
      <c r="A20" s="75"/>
      <c r="B20" s="88"/>
      <c r="C20" s="88"/>
      <c r="D20" s="88"/>
      <c r="E20" s="82"/>
      <c r="F20" s="77"/>
      <c r="G20" s="84"/>
      <c r="H20" s="77"/>
      <c r="I20" s="86">
        <f t="shared" si="0"/>
        <v>0</v>
      </c>
      <c r="J20" s="80"/>
      <c r="K20" s="77"/>
      <c r="L20" s="91"/>
    </row>
    <row r="21" spans="1:12" ht="16" customHeight="1" x14ac:dyDescent="0.15">
      <c r="A21" s="75"/>
      <c r="B21" s="88"/>
      <c r="C21" s="88"/>
      <c r="D21" s="90"/>
      <c r="E21" s="82"/>
      <c r="F21" s="77"/>
      <c r="G21" s="84"/>
      <c r="H21" s="77"/>
      <c r="I21" s="86">
        <f t="shared" si="0"/>
        <v>0</v>
      </c>
      <c r="J21" s="80"/>
      <c r="K21" s="77"/>
      <c r="L21" s="91"/>
    </row>
    <row r="22" spans="1:12" ht="16" customHeight="1" x14ac:dyDescent="0.15">
      <c r="A22" s="75"/>
      <c r="B22" s="88"/>
      <c r="C22" s="88"/>
      <c r="D22" s="88"/>
      <c r="E22" s="82"/>
      <c r="F22" s="77"/>
      <c r="G22" s="84"/>
      <c r="H22" s="77"/>
      <c r="I22" s="86">
        <f t="shared" si="0"/>
        <v>0</v>
      </c>
      <c r="J22" s="80"/>
      <c r="K22" s="77"/>
      <c r="L22" s="91"/>
    </row>
    <row r="23" spans="1:12" ht="16" customHeight="1" x14ac:dyDescent="0.15">
      <c r="A23" s="75"/>
      <c r="B23" s="88"/>
      <c r="C23" s="88"/>
      <c r="D23" s="90"/>
      <c r="E23" s="82"/>
      <c r="F23" s="77"/>
      <c r="G23" s="84"/>
      <c r="H23" s="77"/>
      <c r="I23" s="86">
        <f t="shared" si="0"/>
        <v>0</v>
      </c>
      <c r="J23" s="80"/>
      <c r="K23" s="77"/>
      <c r="L23" s="91"/>
    </row>
    <row r="24" spans="1:12" ht="16" customHeight="1" x14ac:dyDescent="0.15">
      <c r="A24" s="75"/>
      <c r="B24" s="88"/>
      <c r="C24" s="88"/>
      <c r="D24" s="88"/>
      <c r="E24" s="82"/>
      <c r="F24" s="77"/>
      <c r="G24" s="84"/>
      <c r="H24" s="77"/>
      <c r="I24" s="86">
        <f t="shared" si="0"/>
        <v>0</v>
      </c>
      <c r="J24" s="80"/>
      <c r="K24" s="77"/>
      <c r="L24" s="91"/>
    </row>
    <row r="25" spans="1:12" ht="16" customHeight="1" x14ac:dyDescent="0.15">
      <c r="A25" s="75"/>
      <c r="B25" s="88"/>
      <c r="C25" s="88"/>
      <c r="D25" s="88"/>
      <c r="E25" s="82"/>
      <c r="F25" s="77"/>
      <c r="G25" s="84"/>
      <c r="H25" s="77"/>
      <c r="I25" s="86">
        <f t="shared" si="0"/>
        <v>0</v>
      </c>
      <c r="J25" s="80"/>
      <c r="K25" s="77"/>
      <c r="L25" s="91"/>
    </row>
    <row r="26" spans="1:12" ht="16" customHeight="1" x14ac:dyDescent="0.15">
      <c r="A26" s="75"/>
      <c r="B26" s="88"/>
      <c r="C26" s="88"/>
      <c r="D26" s="88"/>
      <c r="E26" s="82"/>
      <c r="F26" s="77"/>
      <c r="G26" s="84"/>
      <c r="H26" s="77"/>
      <c r="I26" s="86">
        <f t="shared" si="0"/>
        <v>0</v>
      </c>
      <c r="J26" s="80"/>
      <c r="K26" s="77"/>
      <c r="L26" s="91"/>
    </row>
    <row r="27" spans="1:12" ht="16" customHeight="1" x14ac:dyDescent="0.15">
      <c r="A27" s="75"/>
      <c r="B27" s="88"/>
      <c r="C27" s="88"/>
      <c r="D27" s="88"/>
      <c r="E27" s="82"/>
      <c r="F27" s="77"/>
      <c r="G27" s="84"/>
      <c r="H27" s="77"/>
      <c r="I27" s="86">
        <f t="shared" si="0"/>
        <v>0</v>
      </c>
      <c r="J27" s="80"/>
      <c r="K27" s="77"/>
      <c r="L27" s="91"/>
    </row>
    <row r="28" spans="1:12" ht="16" customHeight="1" x14ac:dyDescent="0.15">
      <c r="A28" s="75"/>
      <c r="B28" s="88"/>
      <c r="C28" s="88"/>
      <c r="D28" s="88"/>
      <c r="E28" s="82"/>
      <c r="F28" s="77"/>
      <c r="G28" s="84"/>
      <c r="H28" s="77"/>
      <c r="I28" s="86">
        <f t="shared" si="0"/>
        <v>0</v>
      </c>
      <c r="J28" s="80"/>
      <c r="K28" s="77"/>
      <c r="L28" s="91"/>
    </row>
    <row r="29" spans="1:12" ht="16" customHeight="1" x14ac:dyDescent="0.15">
      <c r="A29" s="75"/>
      <c r="B29" s="88"/>
      <c r="C29" s="88"/>
      <c r="D29" s="90"/>
      <c r="E29" s="82"/>
      <c r="F29" s="77"/>
      <c r="G29" s="84"/>
      <c r="H29" s="77"/>
      <c r="I29" s="86">
        <f t="shared" si="0"/>
        <v>0</v>
      </c>
      <c r="J29" s="80"/>
      <c r="K29" s="77"/>
      <c r="L29" s="91"/>
    </row>
    <row r="30" spans="1:12" ht="16" customHeight="1" x14ac:dyDescent="0.15">
      <c r="A30" s="75"/>
      <c r="B30" s="88"/>
      <c r="C30" s="88"/>
      <c r="D30" s="90"/>
      <c r="E30" s="82"/>
      <c r="F30" s="78"/>
      <c r="G30" s="84"/>
      <c r="H30" s="78"/>
      <c r="I30" s="86">
        <f t="shared" si="0"/>
        <v>0</v>
      </c>
      <c r="J30" s="80"/>
      <c r="K30" s="77"/>
      <c r="L30" s="91"/>
    </row>
    <row r="31" spans="1:12" ht="16" customHeight="1" x14ac:dyDescent="0.15">
      <c r="A31" s="75"/>
      <c r="B31" s="88"/>
      <c r="C31" s="88"/>
      <c r="D31" s="88"/>
      <c r="E31" s="82"/>
      <c r="F31" s="77"/>
      <c r="G31" s="84"/>
      <c r="H31" s="77"/>
      <c r="I31" s="86">
        <f t="shared" si="0"/>
        <v>0</v>
      </c>
      <c r="J31" s="80"/>
      <c r="K31" s="77"/>
      <c r="L31" s="91"/>
    </row>
    <row r="32" spans="1:12" ht="16" customHeight="1" x14ac:dyDescent="0.15">
      <c r="A32" s="75"/>
      <c r="B32" s="88"/>
      <c r="C32" s="88"/>
      <c r="D32" s="88"/>
      <c r="E32" s="82"/>
      <c r="F32" s="77"/>
      <c r="G32" s="84"/>
      <c r="H32" s="77"/>
      <c r="I32" s="86">
        <f t="shared" si="0"/>
        <v>0</v>
      </c>
      <c r="J32" s="80"/>
      <c r="K32" s="77"/>
      <c r="L32" s="91"/>
    </row>
    <row r="33" spans="1:12" ht="16" customHeight="1" x14ac:dyDescent="0.15">
      <c r="A33" s="75"/>
      <c r="B33" s="88"/>
      <c r="C33" s="88"/>
      <c r="D33" s="90"/>
      <c r="E33" s="82"/>
      <c r="F33" s="77"/>
      <c r="G33" s="84"/>
      <c r="H33" s="77"/>
      <c r="I33" s="86">
        <f t="shared" si="0"/>
        <v>0</v>
      </c>
      <c r="J33" s="80"/>
      <c r="K33" s="77"/>
      <c r="L33" s="91"/>
    </row>
    <row r="34" spans="1:12" ht="16" customHeight="1" x14ac:dyDescent="0.15">
      <c r="A34" s="75"/>
      <c r="B34" s="88"/>
      <c r="C34" s="88"/>
      <c r="D34" s="88"/>
      <c r="E34" s="82"/>
      <c r="F34" s="77"/>
      <c r="G34" s="84"/>
      <c r="H34" s="77"/>
      <c r="I34" s="86">
        <f t="shared" si="0"/>
        <v>0</v>
      </c>
      <c r="J34" s="80"/>
      <c r="K34" s="77"/>
      <c r="L34" s="91"/>
    </row>
    <row r="35" spans="1:12" ht="16" customHeight="1" x14ac:dyDescent="0.15">
      <c r="A35" s="75"/>
      <c r="B35" s="88"/>
      <c r="C35" s="88"/>
      <c r="D35" s="88"/>
      <c r="E35" s="82"/>
      <c r="F35" s="77"/>
      <c r="G35" s="84"/>
      <c r="H35" s="77"/>
      <c r="I35" s="86">
        <f t="shared" si="0"/>
        <v>0</v>
      </c>
      <c r="J35" s="80"/>
      <c r="K35" s="77"/>
      <c r="L35" s="91"/>
    </row>
    <row r="36" spans="1:12" ht="16" customHeight="1" x14ac:dyDescent="0.15">
      <c r="A36" s="75"/>
      <c r="B36" s="88"/>
      <c r="C36" s="88"/>
      <c r="D36" s="88"/>
      <c r="E36" s="82"/>
      <c r="F36" s="77"/>
      <c r="G36" s="84"/>
      <c r="H36" s="77"/>
      <c r="I36" s="86">
        <f t="shared" si="0"/>
        <v>0</v>
      </c>
      <c r="J36" s="80"/>
      <c r="K36" s="77"/>
      <c r="L36" s="91"/>
    </row>
    <row r="37" spans="1:12" ht="16" customHeight="1" x14ac:dyDescent="0.15">
      <c r="A37" s="75"/>
      <c r="B37" s="88"/>
      <c r="C37" s="88"/>
      <c r="D37" s="88"/>
      <c r="E37" s="82"/>
      <c r="F37" s="77"/>
      <c r="G37" s="84"/>
      <c r="H37" s="77"/>
      <c r="I37" s="86">
        <f t="shared" si="0"/>
        <v>0</v>
      </c>
      <c r="J37" s="80"/>
      <c r="K37" s="77"/>
      <c r="L37" s="91"/>
    </row>
    <row r="38" spans="1:12" ht="16" customHeight="1" x14ac:dyDescent="0.15">
      <c r="A38" s="75"/>
      <c r="B38" s="88"/>
      <c r="C38" s="88"/>
      <c r="D38" s="88"/>
      <c r="E38" s="82"/>
      <c r="F38" s="77"/>
      <c r="G38" s="84"/>
      <c r="H38" s="77"/>
      <c r="I38" s="86">
        <f t="shared" si="0"/>
        <v>0</v>
      </c>
      <c r="J38" s="80"/>
      <c r="K38" s="77"/>
      <c r="L38" s="91"/>
    </row>
    <row r="39" spans="1:12" ht="16" customHeight="1" x14ac:dyDescent="0.15">
      <c r="A39" s="75"/>
      <c r="B39" s="88"/>
      <c r="C39" s="88"/>
      <c r="D39" s="88"/>
      <c r="E39" s="82"/>
      <c r="F39" s="77"/>
      <c r="G39" s="84"/>
      <c r="H39" s="77"/>
      <c r="I39" s="86">
        <f t="shared" si="0"/>
        <v>0</v>
      </c>
      <c r="J39" s="80"/>
      <c r="K39" s="77"/>
      <c r="L39" s="91"/>
    </row>
    <row r="40" spans="1:12" ht="16" customHeight="1" x14ac:dyDescent="0.15">
      <c r="A40" s="75"/>
      <c r="B40" s="88"/>
      <c r="C40" s="88"/>
      <c r="D40" s="88"/>
      <c r="E40" s="82"/>
      <c r="F40" s="77"/>
      <c r="G40" s="84"/>
      <c r="H40" s="77"/>
      <c r="I40" s="86">
        <f t="shared" si="0"/>
        <v>0</v>
      </c>
      <c r="J40" s="80"/>
      <c r="K40" s="77"/>
      <c r="L40" s="91"/>
    </row>
    <row r="41" spans="1:12" ht="16" customHeight="1" x14ac:dyDescent="0.15">
      <c r="A41" s="75"/>
      <c r="B41" s="88"/>
      <c r="C41" s="88"/>
      <c r="D41" s="88"/>
      <c r="E41" s="82"/>
      <c r="F41" s="77"/>
      <c r="G41" s="84"/>
      <c r="H41" s="77"/>
      <c r="I41" s="86">
        <f t="shared" si="0"/>
        <v>0</v>
      </c>
      <c r="J41" s="80"/>
      <c r="K41" s="77"/>
      <c r="L41" s="91"/>
    </row>
    <row r="42" spans="1:12" ht="16" customHeight="1" x14ac:dyDescent="0.15">
      <c r="A42" s="75"/>
      <c r="B42" s="88"/>
      <c r="C42" s="88"/>
      <c r="D42" s="88"/>
      <c r="E42" s="82"/>
      <c r="F42" s="77"/>
      <c r="G42" s="84"/>
      <c r="H42" s="77"/>
      <c r="I42" s="86">
        <f t="shared" si="0"/>
        <v>0</v>
      </c>
      <c r="J42" s="80"/>
      <c r="K42" s="77"/>
      <c r="L42" s="91"/>
    </row>
    <row r="43" spans="1:12" ht="16" customHeight="1" x14ac:dyDescent="0.15">
      <c r="A43" s="75"/>
      <c r="B43" s="88"/>
      <c r="C43" s="88"/>
      <c r="D43" s="88"/>
      <c r="E43" s="82"/>
      <c r="F43" s="77"/>
      <c r="G43" s="84"/>
      <c r="H43" s="77"/>
      <c r="I43" s="86">
        <f t="shared" si="0"/>
        <v>0</v>
      </c>
      <c r="J43" s="80"/>
      <c r="K43" s="77"/>
      <c r="L43" s="91"/>
    </row>
    <row r="44" spans="1:12" ht="16" customHeight="1" x14ac:dyDescent="0.15">
      <c r="A44" s="75"/>
      <c r="B44" s="88"/>
      <c r="C44" s="88"/>
      <c r="D44" s="88"/>
      <c r="E44" s="82"/>
      <c r="F44" s="77"/>
      <c r="G44" s="84"/>
      <c r="H44" s="77"/>
      <c r="I44" s="86">
        <f t="shared" si="0"/>
        <v>0</v>
      </c>
      <c r="J44" s="80"/>
      <c r="K44" s="77"/>
      <c r="L44" s="91"/>
    </row>
    <row r="45" spans="1:12" ht="16" customHeight="1" x14ac:dyDescent="0.15">
      <c r="A45" s="75"/>
      <c r="B45" s="88"/>
      <c r="C45" s="88"/>
      <c r="D45" s="88"/>
      <c r="E45" s="82"/>
      <c r="F45" s="77"/>
      <c r="G45" s="84"/>
      <c r="H45" s="77"/>
      <c r="I45" s="86">
        <f t="shared" si="0"/>
        <v>0</v>
      </c>
      <c r="J45" s="80"/>
      <c r="K45" s="77"/>
      <c r="L45" s="91"/>
    </row>
    <row r="46" spans="1:12" ht="16" customHeight="1" x14ac:dyDescent="0.15">
      <c r="A46" s="75"/>
      <c r="B46" s="88"/>
      <c r="C46" s="88"/>
      <c r="D46" s="90"/>
      <c r="E46" s="82"/>
      <c r="F46" s="77"/>
      <c r="G46" s="84"/>
      <c r="H46" s="77"/>
      <c r="I46" s="86">
        <f t="shared" si="0"/>
        <v>0</v>
      </c>
      <c r="J46" s="80"/>
      <c r="K46" s="77"/>
      <c r="L46" s="91"/>
    </row>
    <row r="47" spans="1:12" ht="16" customHeight="1" x14ac:dyDescent="0.15">
      <c r="A47" s="75"/>
      <c r="B47" s="88"/>
      <c r="C47" s="88"/>
      <c r="D47" s="88"/>
      <c r="E47" s="82"/>
      <c r="F47" s="77"/>
      <c r="G47" s="84"/>
      <c r="H47" s="77"/>
      <c r="I47" s="86">
        <f t="shared" si="0"/>
        <v>0</v>
      </c>
      <c r="J47" s="80"/>
      <c r="K47" s="77"/>
      <c r="L47" s="91"/>
    </row>
    <row r="48" spans="1:12" ht="16" customHeight="1" x14ac:dyDescent="0.15">
      <c r="A48" s="75"/>
      <c r="B48" s="88"/>
      <c r="C48" s="88"/>
      <c r="D48" s="88"/>
      <c r="E48" s="82"/>
      <c r="F48" s="77"/>
      <c r="G48" s="84"/>
      <c r="H48" s="77"/>
      <c r="I48" s="86">
        <f t="shared" si="0"/>
        <v>0</v>
      </c>
      <c r="J48" s="80"/>
      <c r="K48" s="77"/>
      <c r="L48" s="91"/>
    </row>
    <row r="49" spans="1:12" ht="16" customHeight="1" x14ac:dyDescent="0.15">
      <c r="A49" s="75"/>
      <c r="B49" s="88"/>
      <c r="C49" s="88"/>
      <c r="D49" s="88"/>
      <c r="E49" s="82"/>
      <c r="F49" s="77"/>
      <c r="G49" s="84"/>
      <c r="H49" s="77"/>
      <c r="I49" s="86">
        <f t="shared" si="0"/>
        <v>0</v>
      </c>
      <c r="J49" s="80"/>
      <c r="K49" s="77"/>
      <c r="L49" s="91"/>
    </row>
    <row r="50" spans="1:12" ht="16" customHeight="1" x14ac:dyDescent="0.15">
      <c r="A50" s="75"/>
      <c r="B50" s="88"/>
      <c r="C50" s="88"/>
      <c r="D50" s="88"/>
      <c r="E50" s="82"/>
      <c r="F50" s="77"/>
      <c r="G50" s="84"/>
      <c r="H50" s="77"/>
      <c r="I50" s="86">
        <f t="shared" si="0"/>
        <v>0</v>
      </c>
      <c r="J50" s="80"/>
      <c r="K50" s="77"/>
      <c r="L50" s="91"/>
    </row>
    <row r="51" spans="1:12" ht="16" customHeight="1" x14ac:dyDescent="0.15">
      <c r="A51" s="75"/>
      <c r="B51" s="88"/>
      <c r="C51" s="88"/>
      <c r="D51" s="90"/>
      <c r="E51" s="82"/>
      <c r="F51" s="77"/>
      <c r="G51" s="84"/>
      <c r="H51" s="77"/>
      <c r="I51" s="86">
        <f t="shared" si="0"/>
        <v>0</v>
      </c>
      <c r="J51" s="80"/>
      <c r="K51" s="77"/>
      <c r="L51" s="91"/>
    </row>
    <row r="52" spans="1:12" ht="16" customHeight="1" x14ac:dyDescent="0.15">
      <c r="A52" s="75"/>
      <c r="B52" s="88"/>
      <c r="C52" s="88"/>
      <c r="D52" s="88"/>
      <c r="E52" s="82"/>
      <c r="F52" s="77"/>
      <c r="G52" s="84"/>
      <c r="H52" s="77"/>
      <c r="I52" s="86">
        <f t="shared" si="0"/>
        <v>0</v>
      </c>
      <c r="J52" s="80"/>
      <c r="K52" s="77"/>
      <c r="L52" s="91"/>
    </row>
    <row r="53" spans="1:12" ht="16" customHeight="1" x14ac:dyDescent="0.15">
      <c r="A53" s="76"/>
      <c r="B53" s="89"/>
      <c r="C53" s="89"/>
      <c r="D53" s="89"/>
      <c r="E53" s="83"/>
      <c r="F53" s="79"/>
      <c r="G53" s="85"/>
      <c r="H53" s="79"/>
      <c r="I53" s="87">
        <f t="shared" si="0"/>
        <v>0</v>
      </c>
      <c r="J53" s="81"/>
      <c r="K53" s="79"/>
      <c r="L53" s="92"/>
    </row>
    <row r="55" spans="1:12" ht="20" customHeight="1" x14ac:dyDescent="0.15">
      <c r="A55" s="74" t="s">
        <v>465</v>
      </c>
      <c r="B55" s="17"/>
      <c r="C55" s="17"/>
      <c r="D55" s="17"/>
      <c r="E55" s="17"/>
      <c r="F55" s="17"/>
      <c r="G55" s="17"/>
      <c r="H55" s="17"/>
      <c r="I55" s="17"/>
      <c r="J55" s="17"/>
      <c r="K55" s="17"/>
      <c r="L55" s="17"/>
    </row>
  </sheetData>
  <dataValidations count="1">
    <dataValidation type="list" allowBlank="1" showInputMessage="1" showErrorMessage="1" errorTitle="Giá trị không hợp lệ" error="Chỉ được chọn: Đang dùng,Ngừng dùng" promptTitle="Chọn từ danh sách" prompt="Nguyên liệu này còn dùng không?" sqref="K4:K53" xr:uid="{C3C01141-A811-AB4D-A154-91A67B83596F}">
      <formula1>"Đang dùng,Ngừng dùng"</formula1>
    </dataValidation>
  </dataValidations>
  <pageMargins left="0.7" right="0.7" top="0.75" bottom="0.75" header="0.3" footer="0.3"/>
  <headerFooter>
    <oddFooter>&amp;CBản quyền thuộc về vFnB. Liên hệ 0934 059 951 · vfnb.vn</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1EDF7-BC8C-8746-9F87-7C54917CB72A}">
  <sheetPr>
    <tabColor rgb="FF7030A0"/>
  </sheetPr>
  <dimension ref="A1:L35"/>
  <sheetViews>
    <sheetView workbookViewId="0">
      <pane ySplit="3" topLeftCell="A4" activePane="bottomLeft" state="frozen"/>
      <selection pane="bottomLeft" activeCell="B5" sqref="B5"/>
    </sheetView>
  </sheetViews>
  <sheetFormatPr baseColWidth="10" defaultRowHeight="13" x14ac:dyDescent="0.15"/>
  <cols>
    <col min="1" max="1" width="10.6640625" customWidth="1"/>
    <col min="2" max="2" width="16" customWidth="1"/>
    <col min="3" max="3" width="24" customWidth="1"/>
    <col min="4" max="4" width="10.6640625" customWidth="1"/>
    <col min="5" max="5" width="8" customWidth="1"/>
    <col min="6" max="6" width="13.33203125" customWidth="1"/>
    <col min="7" max="7" width="8" customWidth="1"/>
    <col min="8" max="8" width="13.33203125" customWidth="1"/>
    <col min="9" max="9" width="8" customWidth="1"/>
    <col min="10" max="11" width="13.33203125" customWidth="1"/>
    <col min="12" max="12" width="24" customWidth="1"/>
  </cols>
  <sheetData>
    <row r="1" spans="1:12" ht="22" customHeight="1" x14ac:dyDescent="0.2">
      <c r="A1" s="1" t="s">
        <v>148</v>
      </c>
    </row>
    <row r="2" spans="1:12" ht="16" customHeight="1" x14ac:dyDescent="0.15">
      <c r="A2" s="15" t="s">
        <v>451</v>
      </c>
      <c r="B2" s="16"/>
      <c r="C2" s="16"/>
      <c r="D2" s="16"/>
      <c r="E2" s="16"/>
      <c r="F2" s="16"/>
      <c r="G2" s="16"/>
      <c r="H2" s="16"/>
      <c r="I2" s="16"/>
      <c r="J2" s="16"/>
      <c r="K2" s="16"/>
      <c r="L2" s="16"/>
    </row>
    <row r="3" spans="1:12" ht="28" customHeight="1" x14ac:dyDescent="0.15">
      <c r="A3" s="30" t="s">
        <v>149</v>
      </c>
      <c r="B3" s="31" t="s">
        <v>0</v>
      </c>
      <c r="C3" s="31" t="s">
        <v>150</v>
      </c>
      <c r="D3" s="31" t="s">
        <v>151</v>
      </c>
      <c r="E3" s="31" t="s">
        <v>152</v>
      </c>
      <c r="F3" s="31" t="s">
        <v>153</v>
      </c>
      <c r="G3" s="31" t="s">
        <v>75</v>
      </c>
      <c r="H3" s="31" t="s">
        <v>76</v>
      </c>
      <c r="I3" s="31" t="s">
        <v>154</v>
      </c>
      <c r="J3" s="31" t="s">
        <v>77</v>
      </c>
      <c r="K3" s="31" t="s">
        <v>78</v>
      </c>
      <c r="L3" s="32" t="s">
        <v>79</v>
      </c>
    </row>
    <row r="4" spans="1:12" ht="16" customHeight="1" x14ac:dyDescent="0.15">
      <c r="A4" s="75" t="s">
        <v>155</v>
      </c>
      <c r="B4" s="88" t="s">
        <v>167</v>
      </c>
      <c r="C4" s="88" t="s">
        <v>329</v>
      </c>
      <c r="D4" s="82">
        <v>1000</v>
      </c>
      <c r="E4" s="77" t="s">
        <v>10</v>
      </c>
      <c r="F4" s="84">
        <v>12000</v>
      </c>
      <c r="G4" s="77" t="s">
        <v>10</v>
      </c>
      <c r="H4" s="86">
        <f t="shared" ref="H4:H33" si="0">IFERROR(F4/D4,0)</f>
        <v>12</v>
      </c>
      <c r="I4" s="77" t="s">
        <v>157</v>
      </c>
      <c r="J4" s="80">
        <v>46027</v>
      </c>
      <c r="K4" s="77" t="s">
        <v>81</v>
      </c>
      <c r="L4" s="91" t="s">
        <v>378</v>
      </c>
    </row>
    <row r="5" spans="1:12" ht="16" customHeight="1" x14ac:dyDescent="0.15">
      <c r="A5" s="75" t="s">
        <v>158</v>
      </c>
      <c r="B5" s="88" t="s">
        <v>176</v>
      </c>
      <c r="C5" s="88" t="s">
        <v>331</v>
      </c>
      <c r="D5" s="82">
        <v>1000</v>
      </c>
      <c r="E5" s="77" t="s">
        <v>4</v>
      </c>
      <c r="F5" s="84">
        <v>30000</v>
      </c>
      <c r="G5" s="77" t="s">
        <v>4</v>
      </c>
      <c r="H5" s="86">
        <f>IFERROR(F5/D5,0)</f>
        <v>30</v>
      </c>
      <c r="I5" s="77" t="s">
        <v>157</v>
      </c>
      <c r="J5" s="80">
        <v>46027</v>
      </c>
      <c r="K5" s="77" t="s">
        <v>81</v>
      </c>
      <c r="L5" s="91" t="s">
        <v>379</v>
      </c>
    </row>
    <row r="6" spans="1:12" ht="16" customHeight="1" x14ac:dyDescent="0.15">
      <c r="A6" s="75"/>
      <c r="B6" s="88"/>
      <c r="C6" s="88"/>
      <c r="D6" s="82"/>
      <c r="E6" s="77"/>
      <c r="F6" s="84"/>
      <c r="G6" s="77"/>
      <c r="H6" s="86">
        <f t="shared" ref="H6:H33" si="1">IFERROR(F6/D6,0)</f>
        <v>0</v>
      </c>
      <c r="I6" s="77"/>
      <c r="J6" s="80"/>
      <c r="K6" s="77"/>
      <c r="L6" s="91"/>
    </row>
    <row r="7" spans="1:12" ht="16" customHeight="1" x14ac:dyDescent="0.15">
      <c r="A7" s="75"/>
      <c r="B7" s="88"/>
      <c r="C7" s="88"/>
      <c r="D7" s="82"/>
      <c r="E7" s="77"/>
      <c r="F7" s="84"/>
      <c r="G7" s="77"/>
      <c r="H7" s="86">
        <f t="shared" si="1"/>
        <v>0</v>
      </c>
      <c r="I7" s="77"/>
      <c r="J7" s="80"/>
      <c r="K7" s="77"/>
      <c r="L7" s="91"/>
    </row>
    <row r="8" spans="1:12" ht="16" customHeight="1" x14ac:dyDescent="0.15">
      <c r="A8" s="75"/>
      <c r="B8" s="88"/>
      <c r="C8" s="88"/>
      <c r="D8" s="82"/>
      <c r="E8" s="77"/>
      <c r="F8" s="84"/>
      <c r="G8" s="77"/>
      <c r="H8" s="86">
        <f t="shared" si="1"/>
        <v>0</v>
      </c>
      <c r="I8" s="77"/>
      <c r="J8" s="80"/>
      <c r="K8" s="77"/>
      <c r="L8" s="91"/>
    </row>
    <row r="9" spans="1:12" ht="16" customHeight="1" x14ac:dyDescent="0.15">
      <c r="A9" s="75"/>
      <c r="B9" s="88"/>
      <c r="C9" s="88"/>
      <c r="D9" s="82"/>
      <c r="E9" s="77"/>
      <c r="F9" s="84"/>
      <c r="G9" s="77"/>
      <c r="H9" s="86">
        <f t="shared" si="1"/>
        <v>0</v>
      </c>
      <c r="I9" s="77"/>
      <c r="J9" s="80"/>
      <c r="K9" s="77"/>
      <c r="L9" s="91"/>
    </row>
    <row r="10" spans="1:12" ht="16" customHeight="1" x14ac:dyDescent="0.15">
      <c r="A10" s="75"/>
      <c r="B10" s="88"/>
      <c r="C10" s="88"/>
      <c r="D10" s="82"/>
      <c r="E10" s="77"/>
      <c r="F10" s="84"/>
      <c r="G10" s="77"/>
      <c r="H10" s="86">
        <f t="shared" si="1"/>
        <v>0</v>
      </c>
      <c r="I10" s="77"/>
      <c r="J10" s="80"/>
      <c r="K10" s="77"/>
      <c r="L10" s="91"/>
    </row>
    <row r="11" spans="1:12" ht="16" customHeight="1" x14ac:dyDescent="0.15">
      <c r="A11" s="75"/>
      <c r="B11" s="88"/>
      <c r="C11" s="88"/>
      <c r="D11" s="82"/>
      <c r="E11" s="77"/>
      <c r="F11" s="84"/>
      <c r="G11" s="77"/>
      <c r="H11" s="86">
        <f t="shared" si="1"/>
        <v>0</v>
      </c>
      <c r="I11" s="77"/>
      <c r="J11" s="80"/>
      <c r="K11" s="77"/>
      <c r="L11" s="91"/>
    </row>
    <row r="12" spans="1:12" ht="16" customHeight="1" x14ac:dyDescent="0.15">
      <c r="A12" s="75"/>
      <c r="B12" s="88"/>
      <c r="C12" s="88"/>
      <c r="D12" s="82"/>
      <c r="E12" s="77"/>
      <c r="F12" s="84"/>
      <c r="G12" s="77"/>
      <c r="H12" s="86">
        <f t="shared" si="1"/>
        <v>0</v>
      </c>
      <c r="I12" s="77"/>
      <c r="J12" s="80"/>
      <c r="K12" s="77"/>
      <c r="L12" s="91"/>
    </row>
    <row r="13" spans="1:12" ht="16" customHeight="1" x14ac:dyDescent="0.15">
      <c r="A13" s="75"/>
      <c r="B13" s="88"/>
      <c r="C13" s="88"/>
      <c r="D13" s="82"/>
      <c r="E13" s="77"/>
      <c r="F13" s="84"/>
      <c r="G13" s="77"/>
      <c r="H13" s="86">
        <f t="shared" si="1"/>
        <v>0</v>
      </c>
      <c r="I13" s="77"/>
      <c r="J13" s="80"/>
      <c r="K13" s="77"/>
      <c r="L13" s="91"/>
    </row>
    <row r="14" spans="1:12" ht="16" customHeight="1" x14ac:dyDescent="0.15">
      <c r="A14" s="75"/>
      <c r="B14" s="88"/>
      <c r="C14" s="88"/>
      <c r="D14" s="82"/>
      <c r="E14" s="77"/>
      <c r="F14" s="84"/>
      <c r="G14" s="77"/>
      <c r="H14" s="86">
        <f t="shared" si="1"/>
        <v>0</v>
      </c>
      <c r="I14" s="77"/>
      <c r="J14" s="80"/>
      <c r="K14" s="77"/>
      <c r="L14" s="91"/>
    </row>
    <row r="15" spans="1:12" ht="16" customHeight="1" x14ac:dyDescent="0.15">
      <c r="A15" s="75"/>
      <c r="B15" s="88"/>
      <c r="C15" s="88"/>
      <c r="D15" s="82"/>
      <c r="E15" s="77"/>
      <c r="F15" s="84"/>
      <c r="G15" s="77"/>
      <c r="H15" s="86">
        <f t="shared" si="1"/>
        <v>0</v>
      </c>
      <c r="I15" s="77"/>
      <c r="J15" s="80"/>
      <c r="K15" s="77"/>
      <c r="L15" s="91"/>
    </row>
    <row r="16" spans="1:12" ht="16" customHeight="1" x14ac:dyDescent="0.15">
      <c r="A16" s="75"/>
      <c r="B16" s="88"/>
      <c r="C16" s="88"/>
      <c r="D16" s="82"/>
      <c r="E16" s="77"/>
      <c r="F16" s="84"/>
      <c r="G16" s="77"/>
      <c r="H16" s="86">
        <f t="shared" si="1"/>
        <v>0</v>
      </c>
      <c r="I16" s="77"/>
      <c r="J16" s="80"/>
      <c r="K16" s="77"/>
      <c r="L16" s="91"/>
    </row>
    <row r="17" spans="1:12" ht="16" customHeight="1" x14ac:dyDescent="0.15">
      <c r="A17" s="75"/>
      <c r="B17" s="88"/>
      <c r="C17" s="88"/>
      <c r="D17" s="82"/>
      <c r="E17" s="77"/>
      <c r="F17" s="84"/>
      <c r="G17" s="77"/>
      <c r="H17" s="86">
        <f t="shared" si="1"/>
        <v>0</v>
      </c>
      <c r="I17" s="77"/>
      <c r="J17" s="80"/>
      <c r="K17" s="77"/>
      <c r="L17" s="91"/>
    </row>
    <row r="18" spans="1:12" ht="16" customHeight="1" x14ac:dyDescent="0.15">
      <c r="A18" s="75"/>
      <c r="B18" s="88"/>
      <c r="C18" s="88"/>
      <c r="D18" s="82"/>
      <c r="E18" s="77"/>
      <c r="F18" s="84"/>
      <c r="G18" s="77"/>
      <c r="H18" s="86">
        <f t="shared" si="1"/>
        <v>0</v>
      </c>
      <c r="I18" s="77"/>
      <c r="J18" s="80"/>
      <c r="K18" s="77"/>
      <c r="L18" s="91"/>
    </row>
    <row r="19" spans="1:12" ht="16" customHeight="1" x14ac:dyDescent="0.15">
      <c r="A19" s="75"/>
      <c r="B19" s="88"/>
      <c r="C19" s="88"/>
      <c r="D19" s="82"/>
      <c r="E19" s="77"/>
      <c r="F19" s="84"/>
      <c r="G19" s="77"/>
      <c r="H19" s="86">
        <f t="shared" si="1"/>
        <v>0</v>
      </c>
      <c r="I19" s="77"/>
      <c r="J19" s="80"/>
      <c r="K19" s="77"/>
      <c r="L19" s="91"/>
    </row>
    <row r="20" spans="1:12" ht="16" customHeight="1" x14ac:dyDescent="0.15">
      <c r="A20" s="75"/>
      <c r="B20" s="88"/>
      <c r="C20" s="88"/>
      <c r="D20" s="82"/>
      <c r="E20" s="77"/>
      <c r="F20" s="84"/>
      <c r="G20" s="77"/>
      <c r="H20" s="86">
        <f t="shared" si="1"/>
        <v>0</v>
      </c>
      <c r="I20" s="77"/>
      <c r="J20" s="80"/>
      <c r="K20" s="77"/>
      <c r="L20" s="91"/>
    </row>
    <row r="21" spans="1:12" ht="16" customHeight="1" x14ac:dyDescent="0.15">
      <c r="A21" s="75"/>
      <c r="B21" s="88"/>
      <c r="C21" s="88"/>
      <c r="D21" s="82"/>
      <c r="E21" s="77"/>
      <c r="F21" s="84"/>
      <c r="G21" s="77"/>
      <c r="H21" s="86">
        <f t="shared" si="1"/>
        <v>0</v>
      </c>
      <c r="I21" s="77"/>
      <c r="J21" s="80"/>
      <c r="K21" s="77"/>
      <c r="L21" s="91"/>
    </row>
    <row r="22" spans="1:12" ht="16" customHeight="1" x14ac:dyDescent="0.15">
      <c r="A22" s="75"/>
      <c r="B22" s="88"/>
      <c r="C22" s="88"/>
      <c r="D22" s="82"/>
      <c r="E22" s="77"/>
      <c r="F22" s="84"/>
      <c r="G22" s="77"/>
      <c r="H22" s="86">
        <f t="shared" si="1"/>
        <v>0</v>
      </c>
      <c r="I22" s="77"/>
      <c r="J22" s="80"/>
      <c r="K22" s="77"/>
      <c r="L22" s="91"/>
    </row>
    <row r="23" spans="1:12" ht="16" customHeight="1" x14ac:dyDescent="0.15">
      <c r="A23" s="75"/>
      <c r="B23" s="88"/>
      <c r="C23" s="88"/>
      <c r="D23" s="82"/>
      <c r="E23" s="77"/>
      <c r="F23" s="84"/>
      <c r="G23" s="77"/>
      <c r="H23" s="86">
        <f t="shared" si="1"/>
        <v>0</v>
      </c>
      <c r="I23" s="77"/>
      <c r="J23" s="80"/>
      <c r="K23" s="77"/>
      <c r="L23" s="91"/>
    </row>
    <row r="24" spans="1:12" ht="16" customHeight="1" x14ac:dyDescent="0.15">
      <c r="A24" s="75"/>
      <c r="B24" s="88"/>
      <c r="C24" s="88"/>
      <c r="D24" s="82"/>
      <c r="E24" s="77"/>
      <c r="F24" s="84"/>
      <c r="G24" s="77"/>
      <c r="H24" s="86">
        <f t="shared" si="1"/>
        <v>0</v>
      </c>
      <c r="I24" s="77"/>
      <c r="J24" s="80"/>
      <c r="K24" s="77"/>
      <c r="L24" s="91"/>
    </row>
    <row r="25" spans="1:12" ht="16" customHeight="1" x14ac:dyDescent="0.15">
      <c r="A25" s="75"/>
      <c r="B25" s="88"/>
      <c r="C25" s="88"/>
      <c r="D25" s="82"/>
      <c r="E25" s="77"/>
      <c r="F25" s="84"/>
      <c r="G25" s="77"/>
      <c r="H25" s="86">
        <f t="shared" si="1"/>
        <v>0</v>
      </c>
      <c r="I25" s="77"/>
      <c r="J25" s="80"/>
      <c r="K25" s="77"/>
      <c r="L25" s="91"/>
    </row>
    <row r="26" spans="1:12" ht="16" customHeight="1" x14ac:dyDescent="0.15">
      <c r="A26" s="75"/>
      <c r="B26" s="88"/>
      <c r="C26" s="88"/>
      <c r="D26" s="82"/>
      <c r="E26" s="77"/>
      <c r="F26" s="84"/>
      <c r="G26" s="77"/>
      <c r="H26" s="86">
        <f t="shared" si="1"/>
        <v>0</v>
      </c>
      <c r="I26" s="77"/>
      <c r="J26" s="80"/>
      <c r="K26" s="77"/>
      <c r="L26" s="91"/>
    </row>
    <row r="27" spans="1:12" ht="16" customHeight="1" x14ac:dyDescent="0.15">
      <c r="A27" s="75"/>
      <c r="B27" s="88"/>
      <c r="C27" s="88"/>
      <c r="D27" s="82"/>
      <c r="E27" s="77"/>
      <c r="F27" s="84"/>
      <c r="G27" s="77"/>
      <c r="H27" s="86">
        <f t="shared" si="1"/>
        <v>0</v>
      </c>
      <c r="I27" s="77"/>
      <c r="J27" s="80"/>
      <c r="K27" s="77"/>
      <c r="L27" s="91"/>
    </row>
    <row r="28" spans="1:12" ht="16" customHeight="1" x14ac:dyDescent="0.15">
      <c r="A28" s="75"/>
      <c r="B28" s="88"/>
      <c r="C28" s="88"/>
      <c r="D28" s="82"/>
      <c r="E28" s="77"/>
      <c r="F28" s="84"/>
      <c r="G28" s="77"/>
      <c r="H28" s="86">
        <f t="shared" si="1"/>
        <v>0</v>
      </c>
      <c r="I28" s="77"/>
      <c r="J28" s="80"/>
      <c r="K28" s="77"/>
      <c r="L28" s="91"/>
    </row>
    <row r="29" spans="1:12" ht="16" customHeight="1" x14ac:dyDescent="0.15">
      <c r="A29" s="75"/>
      <c r="B29" s="88"/>
      <c r="C29" s="88"/>
      <c r="D29" s="82"/>
      <c r="E29" s="77"/>
      <c r="F29" s="84"/>
      <c r="G29" s="77"/>
      <c r="H29" s="86">
        <f t="shared" si="1"/>
        <v>0</v>
      </c>
      <c r="I29" s="77"/>
      <c r="J29" s="80"/>
      <c r="K29" s="77"/>
      <c r="L29" s="91"/>
    </row>
    <row r="30" spans="1:12" ht="16" customHeight="1" x14ac:dyDescent="0.15">
      <c r="A30" s="75"/>
      <c r="B30" s="88"/>
      <c r="C30" s="88"/>
      <c r="D30" s="82"/>
      <c r="E30" s="77"/>
      <c r="F30" s="84"/>
      <c r="G30" s="77"/>
      <c r="H30" s="86">
        <f t="shared" si="1"/>
        <v>0</v>
      </c>
      <c r="I30" s="77"/>
      <c r="J30" s="80"/>
      <c r="K30" s="77"/>
      <c r="L30" s="91"/>
    </row>
    <row r="31" spans="1:12" ht="16" customHeight="1" x14ac:dyDescent="0.15">
      <c r="A31" s="75"/>
      <c r="B31" s="88"/>
      <c r="C31" s="88"/>
      <c r="D31" s="82"/>
      <c r="E31" s="77"/>
      <c r="F31" s="84"/>
      <c r="G31" s="77"/>
      <c r="H31" s="86">
        <f t="shared" si="1"/>
        <v>0</v>
      </c>
      <c r="I31" s="77"/>
      <c r="J31" s="80"/>
      <c r="K31" s="77"/>
      <c r="L31" s="91"/>
    </row>
    <row r="32" spans="1:12" ht="16" customHeight="1" x14ac:dyDescent="0.15">
      <c r="A32" s="75"/>
      <c r="B32" s="88"/>
      <c r="C32" s="88"/>
      <c r="D32" s="82"/>
      <c r="E32" s="77"/>
      <c r="F32" s="84"/>
      <c r="G32" s="77"/>
      <c r="H32" s="86">
        <f t="shared" si="1"/>
        <v>0</v>
      </c>
      <c r="I32" s="77"/>
      <c r="J32" s="80"/>
      <c r="K32" s="77"/>
      <c r="L32" s="91"/>
    </row>
    <row r="33" spans="1:12" ht="16" customHeight="1" x14ac:dyDescent="0.15">
      <c r="A33" s="76"/>
      <c r="B33" s="89"/>
      <c r="C33" s="89"/>
      <c r="D33" s="83"/>
      <c r="E33" s="79"/>
      <c r="F33" s="85"/>
      <c r="G33" s="79"/>
      <c r="H33" s="87">
        <f t="shared" si="1"/>
        <v>0</v>
      </c>
      <c r="I33" s="79"/>
      <c r="J33" s="81"/>
      <c r="K33" s="79"/>
      <c r="L33" s="92"/>
    </row>
    <row r="35" spans="1:12" ht="20" customHeight="1" x14ac:dyDescent="0.15">
      <c r="A35" s="74" t="s">
        <v>465</v>
      </c>
      <c r="B35" s="17"/>
      <c r="C35" s="17"/>
      <c r="D35" s="17"/>
      <c r="E35" s="17"/>
      <c r="F35" s="17"/>
      <c r="G35" s="17"/>
      <c r="H35" s="17"/>
      <c r="I35" s="17"/>
      <c r="J35" s="17"/>
      <c r="K35" s="17"/>
      <c r="L35" s="17"/>
    </row>
  </sheetData>
  <dataValidations count="2">
    <dataValidation type="list" allowBlank="1" showInputMessage="1" showErrorMessage="1" errorTitle="Giá trị không hợp lệ" error="Chỉ được chọn: Đang dùng,Ngừng dùng" promptTitle="Chọn từ danh sách" prompt="BTP này còn dùng không?" sqref="K4:K33" xr:uid="{35DE199B-C6DE-4445-ABCD-F2750A8BA529}">
      <formula1>"Đang dùng,Ngừng dùng"</formula1>
    </dataValidation>
    <dataValidation type="list" allowBlank="1" showInputMessage="1" showErrorMessage="1" errorTitle="Giá trị không hợp lệ" error="Chỉ được chọn: C,N" promptTitle="Chọn từ danh sách" prompt="C = có công thức chi tiết, N = nhập giá thành mẻ tay" sqref="I4:I33" xr:uid="{4936C4F8-8E5B-AC49-87D6-A1A632E50D5F}">
      <formula1>"C,N"</formula1>
    </dataValidation>
  </dataValidations>
  <pageMargins left="0.7" right="0.7" top="0.75" bottom="0.75" header="0.3" footer="0.3"/>
  <headerFooter>
    <oddFooter>&amp;CBản quyền thuộc về vFnB. Liên hệ 0934 059 951 · vfnb.vn</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6B568-1855-DA49-AAA6-E828F311E940}">
  <sheetPr>
    <tabColor rgb="FF7030A0"/>
  </sheetPr>
  <dimension ref="A1:N505"/>
  <sheetViews>
    <sheetView topLeftCell="E4" workbookViewId="0">
      <pane xSplit="1" ySplit="1" topLeftCell="F5" activePane="bottomRight" state="frozen"/>
      <selection activeCell="E4" sqref="E4"/>
      <selection pane="topRight" activeCell="F4" sqref="F4"/>
      <selection pane="bottomLeft" activeCell="E5" sqref="E5"/>
      <selection pane="bottomRight" activeCell="P17" sqref="P17"/>
    </sheetView>
  </sheetViews>
  <sheetFormatPr baseColWidth="10" defaultRowHeight="13" x14ac:dyDescent="0.15"/>
  <cols>
    <col min="1" max="1" width="10.6640625" customWidth="1"/>
    <col min="2" max="2" width="16" customWidth="1"/>
    <col min="3" max="3" width="24" customWidth="1"/>
    <col min="4" max="6" width="8" customWidth="1"/>
    <col min="7" max="7" width="13.33203125" customWidth="1"/>
    <col min="8" max="8" width="24" customWidth="1"/>
    <col min="9" max="9" width="10.6640625" customWidth="1"/>
    <col min="10" max="10" width="8" customWidth="1"/>
    <col min="11" max="12" width="13.33203125" customWidth="1"/>
    <col min="13" max="13" width="8" customWidth="1"/>
    <col min="14" max="14" width="16" customWidth="1"/>
  </cols>
  <sheetData>
    <row r="1" spans="1:14" ht="22" customHeight="1" x14ac:dyDescent="0.2">
      <c r="A1" s="1" t="s">
        <v>183</v>
      </c>
    </row>
    <row r="2" spans="1:14" ht="16" customHeight="1" x14ac:dyDescent="0.15">
      <c r="A2" s="15" t="s">
        <v>448</v>
      </c>
      <c r="B2" s="16"/>
      <c r="C2" s="16"/>
      <c r="D2" s="16"/>
      <c r="E2" s="16"/>
      <c r="F2" s="16"/>
      <c r="G2" s="16"/>
      <c r="H2" s="16"/>
      <c r="I2" s="16"/>
      <c r="J2" s="16"/>
      <c r="K2" s="16"/>
      <c r="L2" s="16"/>
      <c r="M2" s="16"/>
      <c r="N2" s="16"/>
    </row>
    <row r="3" spans="1:14" ht="28" customHeight="1" x14ac:dyDescent="0.15">
      <c r="A3" s="30" t="s">
        <v>184</v>
      </c>
      <c r="B3" s="31" t="s">
        <v>185</v>
      </c>
      <c r="C3" s="31" t="s">
        <v>69</v>
      </c>
      <c r="D3" s="31" t="s">
        <v>186</v>
      </c>
      <c r="E3" s="31" t="s">
        <v>187</v>
      </c>
      <c r="F3" s="31" t="s">
        <v>188</v>
      </c>
      <c r="G3" s="31" t="s">
        <v>189</v>
      </c>
      <c r="H3" s="31" t="s">
        <v>190</v>
      </c>
      <c r="I3" s="31" t="s">
        <v>191</v>
      </c>
      <c r="J3" s="31" t="s">
        <v>66</v>
      </c>
      <c r="K3" s="31" t="s">
        <v>192</v>
      </c>
      <c r="L3" s="31" t="s">
        <v>193</v>
      </c>
      <c r="M3" s="31" t="s">
        <v>194</v>
      </c>
      <c r="N3" s="32" t="s">
        <v>195</v>
      </c>
    </row>
    <row r="4" spans="1:14" ht="16" customHeight="1" x14ac:dyDescent="0.15">
      <c r="A4" s="75" t="s">
        <v>196</v>
      </c>
      <c r="B4" s="88" t="s">
        <v>335</v>
      </c>
      <c r="C4" s="88" t="s">
        <v>380</v>
      </c>
      <c r="D4" s="77" t="s">
        <v>67</v>
      </c>
      <c r="E4" s="84">
        <v>500</v>
      </c>
      <c r="F4" s="77">
        <v>1</v>
      </c>
      <c r="G4" s="77" t="s">
        <v>155</v>
      </c>
      <c r="H4" s="88" t="str">
        <f>IFERROR(IF(LEFT($G4,3)="BTP",INDEX(tblBanThanhPham[Tên Bán Thành Phẩm],MATCH($G4,tblBanThanhPham[Mã BTP],0)),INDEX(tblNguyenLieu[Tên Nguyên Liệu],MATCH($G4,tblNguyenLieu[Mã NL],0))),"")</f>
        <v>Cốt trà A</v>
      </c>
      <c r="I4" s="95">
        <v>100</v>
      </c>
      <c r="J4" s="77" t="str">
        <f>IFERROR(IF(LEFT($G4,3)="BTP",INDEX(tblBanThanhPham[ĐV định lượng],MATCH($G4,tblBanThanhPham[Mã BTP],0)),INDEX(tblNguyenLieu[ĐV định lượng],MATCH($G4,tblNguyenLieu[Mã NL],0))),"")</f>
        <v>ml</v>
      </c>
      <c r="K4" s="97">
        <f>IFERROR(IF(LEFT($G4,3)="BTP",INDEX(tblBanThanhPham[Giá/ĐV định lượng],MATCH($G4,tblBanThanhPham[Mã BTP],0)),INDEX(tblNguyenLieu[Giá/ĐV định lượng],MATCH($G4,tblNguyenLieu[Mã NL],0))),0)</f>
        <v>12</v>
      </c>
      <c r="L4" s="99">
        <f t="shared" ref="L4:L67" si="0">IFERROR($I4*$K4,0)</f>
        <v>1200</v>
      </c>
      <c r="M4" s="77" t="str">
        <f t="shared" ref="M4:M67" si="1">IF($G4="","",IF(LEFT($G4,3)="BTP","BTP","NL"))</f>
        <v>BTP</v>
      </c>
      <c r="N4" s="93" t="s">
        <v>198</v>
      </c>
    </row>
    <row r="5" spans="1:14" ht="16" customHeight="1" x14ac:dyDescent="0.15">
      <c r="A5" s="75" t="s">
        <v>196</v>
      </c>
      <c r="B5" s="88" t="s">
        <v>335</v>
      </c>
      <c r="C5" s="88" t="s">
        <v>380</v>
      </c>
      <c r="D5" s="77" t="s">
        <v>67</v>
      </c>
      <c r="E5" s="84">
        <v>500</v>
      </c>
      <c r="F5" s="77">
        <v>2</v>
      </c>
      <c r="G5" s="77" t="s">
        <v>82</v>
      </c>
      <c r="H5" s="88" t="str">
        <f>IFERROR(IF(LEFT($G5,3)="BTP",INDEX(tblBanThanhPham[Tên Bán Thành Phẩm],MATCH($G5,tblBanThanhPham[Mã BTP],0)),INDEX(tblNguyenLieu[Tên Nguyên Liệu],MATCH($G5,tblNguyenLieu[Mã NL],0))),"")</f>
        <v>Sữa tươi</v>
      </c>
      <c r="I5" s="95">
        <v>60</v>
      </c>
      <c r="J5" s="77" t="str">
        <f>IFERROR(IF(LEFT($G5,3)="BTP",INDEX(tblBanThanhPham[ĐV định lượng],MATCH($G5,tblBanThanhPham[Mã BTP],0)),INDEX(tblNguyenLieu[ĐV định lượng],MATCH($G5,tblNguyenLieu[Mã NL],0))),"")</f>
        <v>ml</v>
      </c>
      <c r="K5" s="97">
        <f>IFERROR(IF(LEFT($G5,3)="BTP",INDEX(tblBanThanhPham[Giá/ĐV định lượng],MATCH($G5,tblBanThanhPham[Mã BTP],0)),INDEX(tblNguyenLieu[Giá/ĐV định lượng],MATCH($G5,tblNguyenLieu[Mã NL],0))),0)</f>
        <v>32</v>
      </c>
      <c r="L5" s="99">
        <f t="shared" si="0"/>
        <v>1920</v>
      </c>
      <c r="M5" s="77" t="str">
        <f t="shared" si="1"/>
        <v>NL</v>
      </c>
      <c r="N5" s="93" t="s">
        <v>198</v>
      </c>
    </row>
    <row r="6" spans="1:14" ht="16" customHeight="1" x14ac:dyDescent="0.15">
      <c r="A6" s="75" t="s">
        <v>196</v>
      </c>
      <c r="B6" s="88" t="s">
        <v>335</v>
      </c>
      <c r="C6" s="88" t="s">
        <v>380</v>
      </c>
      <c r="D6" s="77" t="s">
        <v>67</v>
      </c>
      <c r="E6" s="84">
        <v>500</v>
      </c>
      <c r="F6" s="77">
        <v>3</v>
      </c>
      <c r="G6" s="77" t="s">
        <v>83</v>
      </c>
      <c r="H6" s="88" t="str">
        <f>IFERROR(IF(LEFT($G6,3)="BTP",INDEX(tblBanThanhPham[Tên Bán Thành Phẩm],MATCH($G6,tblBanThanhPham[Mã BTP],0)),INDEX(tblNguyenLieu[Tên Nguyên Liệu],MATCH($G6,tblNguyenLieu[Mã NL],0))),"")</f>
        <v>Đường nước</v>
      </c>
      <c r="I6" s="95">
        <v>25</v>
      </c>
      <c r="J6" s="77" t="str">
        <f>IFERROR(IF(LEFT($G6,3)="BTP",INDEX(tblBanThanhPham[ĐV định lượng],MATCH($G6,tblBanThanhPham[Mã BTP],0)),INDEX(tblNguyenLieu[ĐV định lượng],MATCH($G6,tblNguyenLieu[Mã NL],0))),"")</f>
        <v>ml</v>
      </c>
      <c r="K6" s="97">
        <f>IFERROR(IF(LEFT($G6,3)="BTP",INDEX(tblBanThanhPham[Giá/ĐV định lượng],MATCH($G6,tblBanThanhPham[Mã BTP],0)),INDEX(tblNguyenLieu[Giá/ĐV định lượng],MATCH($G6,tblNguyenLieu[Mã NL],0))),0)</f>
        <v>19.600000000000001</v>
      </c>
      <c r="L6" s="99">
        <f t="shared" si="0"/>
        <v>490.00000000000006</v>
      </c>
      <c r="M6" s="77" t="str">
        <f t="shared" si="1"/>
        <v>NL</v>
      </c>
      <c r="N6" s="93" t="s">
        <v>198</v>
      </c>
    </row>
    <row r="7" spans="1:14" ht="16" customHeight="1" x14ac:dyDescent="0.15">
      <c r="A7" s="75" t="s">
        <v>196</v>
      </c>
      <c r="B7" s="88" t="s">
        <v>335</v>
      </c>
      <c r="C7" s="88" t="s">
        <v>380</v>
      </c>
      <c r="D7" s="77" t="s">
        <v>67</v>
      </c>
      <c r="E7" s="84">
        <v>500</v>
      </c>
      <c r="F7" s="77">
        <v>4</v>
      </c>
      <c r="G7" s="77" t="s">
        <v>84</v>
      </c>
      <c r="H7" s="88" t="str">
        <f>IFERROR(IF(LEFT($G7,3)="BTP",INDEX(tblBanThanhPham[Tên Bán Thành Phẩm],MATCH($G7,tblBanThanhPham[Mã BTP],0)),INDEX(tblNguyenLieu[Tên Nguyên Liệu],MATCH($G7,tblNguyenLieu[Mã NL],0))),"")</f>
        <v>Đá</v>
      </c>
      <c r="I7" s="95">
        <v>180</v>
      </c>
      <c r="J7" s="77" t="str">
        <f>IFERROR(IF(LEFT($G7,3)="BTP",INDEX(tblBanThanhPham[ĐV định lượng],MATCH($G7,tblBanThanhPham[Mã BTP],0)),INDEX(tblNguyenLieu[ĐV định lượng],MATCH($G7,tblNguyenLieu[Mã NL],0))),"")</f>
        <v>g</v>
      </c>
      <c r="K7" s="97">
        <f>IFERROR(IF(LEFT($G7,3)="BTP",INDEX(tblBanThanhPham[Giá/ĐV định lượng],MATCH($G7,tblBanThanhPham[Mã BTP],0)),INDEX(tblNguyenLieu[Giá/ĐV định lượng],MATCH($G7,tblNguyenLieu[Mã NL],0))),0)</f>
        <v>1.2222222222222223</v>
      </c>
      <c r="L7" s="99">
        <f t="shared" si="0"/>
        <v>220.00000000000003</v>
      </c>
      <c r="M7" s="77" t="str">
        <f t="shared" si="1"/>
        <v>NL</v>
      </c>
      <c r="N7" s="93" t="s">
        <v>198</v>
      </c>
    </row>
    <row r="8" spans="1:14" ht="16" customHeight="1" x14ac:dyDescent="0.15">
      <c r="A8" s="75" t="s">
        <v>196</v>
      </c>
      <c r="B8" s="88" t="s">
        <v>335</v>
      </c>
      <c r="C8" s="88" t="s">
        <v>380</v>
      </c>
      <c r="D8" s="77" t="s">
        <v>67</v>
      </c>
      <c r="E8" s="84">
        <v>500</v>
      </c>
      <c r="F8" s="77">
        <v>5</v>
      </c>
      <c r="G8" s="77" t="s">
        <v>158</v>
      </c>
      <c r="H8" s="88" t="str">
        <f>IFERROR(IF(LEFT($G8,3)="BTP",INDEX(tblBanThanhPham[Tên Bán Thành Phẩm],MATCH($G8,tblBanThanhPham[Mã BTP],0)),INDEX(tblNguyenLieu[Tên Nguyên Liệu],MATCH($G8,tblNguyenLieu[Mã NL],0))),"")</f>
        <v>Trân châu loại A (đã nấu)</v>
      </c>
      <c r="I8" s="95">
        <v>50</v>
      </c>
      <c r="J8" s="77" t="str">
        <f>IFERROR(IF(LEFT($G8,3)="BTP",INDEX(tblBanThanhPham[ĐV định lượng],MATCH($G8,tblBanThanhPham[Mã BTP],0)),INDEX(tblNguyenLieu[ĐV định lượng],MATCH($G8,tblNguyenLieu[Mã NL],0))),"")</f>
        <v>g</v>
      </c>
      <c r="K8" s="97">
        <f>IFERROR(IF(LEFT($G8,3)="BTP",INDEX(tblBanThanhPham[Giá/ĐV định lượng],MATCH($G8,tblBanThanhPham[Mã BTP],0)),INDEX(tblNguyenLieu[Giá/ĐV định lượng],MATCH($G8,tblNguyenLieu[Mã NL],0))),0)</f>
        <v>30</v>
      </c>
      <c r="L8" s="99">
        <f t="shared" si="0"/>
        <v>1500</v>
      </c>
      <c r="M8" s="77" t="str">
        <f t="shared" si="1"/>
        <v>BTP</v>
      </c>
      <c r="N8" s="93" t="s">
        <v>3</v>
      </c>
    </row>
    <row r="9" spans="1:14" ht="16" customHeight="1" x14ac:dyDescent="0.15">
      <c r="A9" s="75" t="s">
        <v>196</v>
      </c>
      <c r="B9" s="88" t="s">
        <v>335</v>
      </c>
      <c r="C9" s="88" t="s">
        <v>380</v>
      </c>
      <c r="D9" s="77" t="s">
        <v>67</v>
      </c>
      <c r="E9" s="84">
        <v>500</v>
      </c>
      <c r="F9" s="77">
        <v>6</v>
      </c>
      <c r="G9" s="77" t="s">
        <v>86</v>
      </c>
      <c r="H9" s="88" t="str">
        <f>IFERROR(IF(LEFT($G9,3)="BTP",INDEX(tblBanThanhPham[Tên Bán Thành Phẩm],MATCH($G9,tblBanThanhPham[Mã BTP],0)),INDEX(tblNguyenLieu[Tên Nguyên Liệu],MATCH($G9,tblNguyenLieu[Mã NL],0))),"")</f>
        <v>Ly nhựa size M</v>
      </c>
      <c r="I9" s="95">
        <v>1</v>
      </c>
      <c r="J9" s="77" t="str">
        <f>IFERROR(IF(LEFT($G9,3)="BTP",INDEX(tblBanThanhPham[ĐV định lượng],MATCH($G9,tblBanThanhPham[Mã BTP],0)),INDEX(tblNguyenLieu[ĐV định lượng],MATCH($G9,tblNguyenLieu[Mã NL],0))),"")</f>
        <v>cái</v>
      </c>
      <c r="K9" s="97">
        <f>IFERROR(IF(LEFT($G9,3)="BTP",INDEX(tblBanThanhPham[Giá/ĐV định lượng],MATCH($G9,tblBanThanhPham[Mã BTP],0)),INDEX(tblNguyenLieu[Giá/ĐV định lượng],MATCH($G9,tblNguyenLieu[Mã NL],0))),0)</f>
        <v>800</v>
      </c>
      <c r="L9" s="99">
        <f t="shared" si="0"/>
        <v>800</v>
      </c>
      <c r="M9" s="77" t="str">
        <f t="shared" si="1"/>
        <v>NL</v>
      </c>
      <c r="N9" s="93" t="s">
        <v>61</v>
      </c>
    </row>
    <row r="10" spans="1:14" ht="16" customHeight="1" x14ac:dyDescent="0.15">
      <c r="A10" s="75" t="s">
        <v>196</v>
      </c>
      <c r="B10" s="88" t="s">
        <v>335</v>
      </c>
      <c r="C10" s="88" t="s">
        <v>380</v>
      </c>
      <c r="D10" s="77" t="s">
        <v>67</v>
      </c>
      <c r="E10" s="84">
        <v>500</v>
      </c>
      <c r="F10" s="77">
        <v>7</v>
      </c>
      <c r="G10" s="77" t="s">
        <v>87</v>
      </c>
      <c r="H10" s="88" t="str">
        <f>IFERROR(IF(LEFT($G10,3)="BTP",INDEX(tblBanThanhPham[Tên Bán Thành Phẩm],MATCH($G10,tblBanThanhPham[Mã BTP],0)),INDEX(tblNguyenLieu[Tên Nguyên Liệu],MATCH($G10,tblNguyenLieu[Mã NL],0))),"")</f>
        <v>Nắp ly</v>
      </c>
      <c r="I10" s="95">
        <v>1</v>
      </c>
      <c r="J10" s="77" t="str">
        <f>IFERROR(IF(LEFT($G10,3)="BTP",INDEX(tblBanThanhPham[ĐV định lượng],MATCH($G10,tblBanThanhPham[Mã BTP],0)),INDEX(tblNguyenLieu[ĐV định lượng],MATCH($G10,tblNguyenLieu[Mã NL],0))),"")</f>
        <v>cái</v>
      </c>
      <c r="K10" s="97">
        <f>IFERROR(IF(LEFT($G10,3)="BTP",INDEX(tblBanThanhPham[Giá/ĐV định lượng],MATCH($G10,tblBanThanhPham[Mã BTP],0)),INDEX(tblNguyenLieu[Giá/ĐV định lượng],MATCH($G10,tblNguyenLieu[Mã NL],0))),0)</f>
        <v>250</v>
      </c>
      <c r="L10" s="99">
        <f t="shared" si="0"/>
        <v>250</v>
      </c>
      <c r="M10" s="77" t="str">
        <f t="shared" si="1"/>
        <v>NL</v>
      </c>
      <c r="N10" s="93" t="s">
        <v>61</v>
      </c>
    </row>
    <row r="11" spans="1:14" ht="16" customHeight="1" x14ac:dyDescent="0.15">
      <c r="A11" s="75" t="s">
        <v>196</v>
      </c>
      <c r="B11" s="88" t="s">
        <v>335</v>
      </c>
      <c r="C11" s="88" t="s">
        <v>380</v>
      </c>
      <c r="D11" s="77" t="s">
        <v>67</v>
      </c>
      <c r="E11" s="84">
        <v>500</v>
      </c>
      <c r="F11" s="77">
        <v>8</v>
      </c>
      <c r="G11" s="77" t="s">
        <v>88</v>
      </c>
      <c r="H11" s="88" t="str">
        <f>IFERROR(IF(LEFT($G11,3)="BTP",INDEX(tblBanThanhPham[Tên Bán Thành Phẩm],MATCH($G11,tblBanThanhPham[Mã BTP],0)),INDEX(tblNguyenLieu[Tên Nguyên Liệu],MATCH($G11,tblNguyenLieu[Mã NL],0))),"")</f>
        <v>Ống hút</v>
      </c>
      <c r="I11" s="95">
        <v>1</v>
      </c>
      <c r="J11" s="77" t="str">
        <f>IFERROR(IF(LEFT($G11,3)="BTP",INDEX(tblBanThanhPham[ĐV định lượng],MATCH($G11,tblBanThanhPham[Mã BTP],0)),INDEX(tblNguyenLieu[ĐV định lượng],MATCH($G11,tblNguyenLieu[Mã NL],0))),"")</f>
        <v>cái</v>
      </c>
      <c r="K11" s="97">
        <f>IFERROR(IF(LEFT($G11,3)="BTP",INDEX(tblBanThanhPham[Giá/ĐV định lượng],MATCH($G11,tblBanThanhPham[Mã BTP],0)),INDEX(tblNguyenLieu[Giá/ĐV định lượng],MATCH($G11,tblNguyenLieu[Mã NL],0))),0)</f>
        <v>150</v>
      </c>
      <c r="L11" s="99">
        <f t="shared" si="0"/>
        <v>150</v>
      </c>
      <c r="M11" s="77" t="str">
        <f t="shared" si="1"/>
        <v>NL</v>
      </c>
      <c r="N11" s="93" t="s">
        <v>61</v>
      </c>
    </row>
    <row r="12" spans="1:14" ht="16" customHeight="1" x14ac:dyDescent="0.15">
      <c r="A12" s="75" t="s">
        <v>196</v>
      </c>
      <c r="B12" s="88" t="s">
        <v>335</v>
      </c>
      <c r="C12" s="88" t="s">
        <v>380</v>
      </c>
      <c r="D12" s="77" t="s">
        <v>68</v>
      </c>
      <c r="E12" s="84">
        <v>700</v>
      </c>
      <c r="F12" s="77">
        <v>1</v>
      </c>
      <c r="G12" s="77" t="s">
        <v>155</v>
      </c>
      <c r="H12" s="88" t="str">
        <f>IFERROR(IF(LEFT($G12,3)="BTP",INDEX(tblBanThanhPham[Tên Bán Thành Phẩm],MATCH($G12,tblBanThanhPham[Mã BTP],0)),INDEX(tblNguyenLieu[Tên Nguyên Liệu],MATCH($G12,tblNguyenLieu[Mã NL],0))),"")</f>
        <v>Cốt trà A</v>
      </c>
      <c r="I12" s="95">
        <v>140</v>
      </c>
      <c r="J12" s="77" t="str">
        <f>IFERROR(IF(LEFT($G12,3)="BTP",INDEX(tblBanThanhPham[ĐV định lượng],MATCH($G12,tblBanThanhPham[Mã BTP],0)),INDEX(tblNguyenLieu[ĐV định lượng],MATCH($G12,tblNguyenLieu[Mã NL],0))),"")</f>
        <v>ml</v>
      </c>
      <c r="K12" s="97">
        <f>IFERROR(IF(LEFT($G12,3)="BTP",INDEX(tblBanThanhPham[Giá/ĐV định lượng],MATCH($G12,tblBanThanhPham[Mã BTP],0)),INDEX(tblNguyenLieu[Giá/ĐV định lượng],MATCH($G12,tblNguyenLieu[Mã NL],0))),0)</f>
        <v>12</v>
      </c>
      <c r="L12" s="99">
        <f t="shared" si="0"/>
        <v>1680</v>
      </c>
      <c r="M12" s="77" t="str">
        <f t="shared" si="1"/>
        <v>BTP</v>
      </c>
      <c r="N12" s="93" t="s">
        <v>198</v>
      </c>
    </row>
    <row r="13" spans="1:14" ht="16" customHeight="1" x14ac:dyDescent="0.15">
      <c r="A13" s="75" t="s">
        <v>196</v>
      </c>
      <c r="B13" s="88" t="s">
        <v>335</v>
      </c>
      <c r="C13" s="88" t="s">
        <v>380</v>
      </c>
      <c r="D13" s="77" t="s">
        <v>68</v>
      </c>
      <c r="E13" s="84">
        <v>700</v>
      </c>
      <c r="F13" s="77">
        <v>2</v>
      </c>
      <c r="G13" s="77" t="s">
        <v>82</v>
      </c>
      <c r="H13" s="88" t="str">
        <f>IFERROR(IF(LEFT($G13,3)="BTP",INDEX(tblBanThanhPham[Tên Bán Thành Phẩm],MATCH($G13,tblBanThanhPham[Mã BTP],0)),INDEX(tblNguyenLieu[Tên Nguyên Liệu],MATCH($G13,tblNguyenLieu[Mã NL],0))),"")</f>
        <v>Sữa tươi</v>
      </c>
      <c r="I13" s="95">
        <v>85</v>
      </c>
      <c r="J13" s="77" t="str">
        <f>IFERROR(IF(LEFT($G13,3)="BTP",INDEX(tblBanThanhPham[ĐV định lượng],MATCH($G13,tblBanThanhPham[Mã BTP],0)),INDEX(tblNguyenLieu[ĐV định lượng],MATCH($G13,tblNguyenLieu[Mã NL],0))),"")</f>
        <v>ml</v>
      </c>
      <c r="K13" s="97">
        <f>IFERROR(IF(LEFT($G13,3)="BTP",INDEX(tblBanThanhPham[Giá/ĐV định lượng],MATCH($G13,tblBanThanhPham[Mã BTP],0)),INDEX(tblNguyenLieu[Giá/ĐV định lượng],MATCH($G13,tblNguyenLieu[Mã NL],0))),0)</f>
        <v>32</v>
      </c>
      <c r="L13" s="99">
        <f t="shared" si="0"/>
        <v>2720</v>
      </c>
      <c r="M13" s="77" t="str">
        <f t="shared" si="1"/>
        <v>NL</v>
      </c>
      <c r="N13" s="93" t="s">
        <v>198</v>
      </c>
    </row>
    <row r="14" spans="1:14" ht="16" customHeight="1" x14ac:dyDescent="0.15">
      <c r="A14" s="75" t="s">
        <v>196</v>
      </c>
      <c r="B14" s="88" t="s">
        <v>335</v>
      </c>
      <c r="C14" s="88" t="s">
        <v>380</v>
      </c>
      <c r="D14" s="77" t="s">
        <v>68</v>
      </c>
      <c r="E14" s="84">
        <v>700</v>
      </c>
      <c r="F14" s="77">
        <v>3</v>
      </c>
      <c r="G14" s="77" t="s">
        <v>83</v>
      </c>
      <c r="H14" s="88" t="str">
        <f>IFERROR(IF(LEFT($G14,3)="BTP",INDEX(tblBanThanhPham[Tên Bán Thành Phẩm],MATCH($G14,tblBanThanhPham[Mã BTP],0)),INDEX(tblNguyenLieu[Tên Nguyên Liệu],MATCH($G14,tblNguyenLieu[Mã NL],0))),"")</f>
        <v>Đường nước</v>
      </c>
      <c r="I14" s="95">
        <v>35</v>
      </c>
      <c r="J14" s="77" t="str">
        <f>IFERROR(IF(LEFT($G14,3)="BTP",INDEX(tblBanThanhPham[ĐV định lượng],MATCH($G14,tblBanThanhPham[Mã BTP],0)),INDEX(tblNguyenLieu[ĐV định lượng],MATCH($G14,tblNguyenLieu[Mã NL],0))),"")</f>
        <v>ml</v>
      </c>
      <c r="K14" s="97">
        <f>IFERROR(IF(LEFT($G14,3)="BTP",INDEX(tblBanThanhPham[Giá/ĐV định lượng],MATCH($G14,tblBanThanhPham[Mã BTP],0)),INDEX(tblNguyenLieu[Giá/ĐV định lượng],MATCH($G14,tblNguyenLieu[Mã NL],0))),0)</f>
        <v>19.600000000000001</v>
      </c>
      <c r="L14" s="99">
        <f t="shared" si="0"/>
        <v>686</v>
      </c>
      <c r="M14" s="77" t="str">
        <f t="shared" si="1"/>
        <v>NL</v>
      </c>
      <c r="N14" s="93" t="s">
        <v>198</v>
      </c>
    </row>
    <row r="15" spans="1:14" ht="16" customHeight="1" x14ac:dyDescent="0.15">
      <c r="A15" s="75" t="s">
        <v>196</v>
      </c>
      <c r="B15" s="88" t="s">
        <v>335</v>
      </c>
      <c r="C15" s="88" t="s">
        <v>380</v>
      </c>
      <c r="D15" s="77" t="s">
        <v>68</v>
      </c>
      <c r="E15" s="84">
        <v>700</v>
      </c>
      <c r="F15" s="77">
        <v>4</v>
      </c>
      <c r="G15" s="77" t="s">
        <v>84</v>
      </c>
      <c r="H15" s="88" t="str">
        <f>IFERROR(IF(LEFT($G15,3)="BTP",INDEX(tblBanThanhPham[Tên Bán Thành Phẩm],MATCH($G15,tblBanThanhPham[Mã BTP],0)),INDEX(tblNguyenLieu[Tên Nguyên Liệu],MATCH($G15,tblNguyenLieu[Mã NL],0))),"")</f>
        <v>Đá</v>
      </c>
      <c r="I15" s="95">
        <v>250</v>
      </c>
      <c r="J15" s="77" t="str">
        <f>IFERROR(IF(LEFT($G15,3)="BTP",INDEX(tblBanThanhPham[ĐV định lượng],MATCH($G15,tblBanThanhPham[Mã BTP],0)),INDEX(tblNguyenLieu[ĐV định lượng],MATCH($G15,tblNguyenLieu[Mã NL],0))),"")</f>
        <v>g</v>
      </c>
      <c r="K15" s="97">
        <f>IFERROR(IF(LEFT($G15,3)="BTP",INDEX(tblBanThanhPham[Giá/ĐV định lượng],MATCH($G15,tblBanThanhPham[Mã BTP],0)),INDEX(tblNguyenLieu[Giá/ĐV định lượng],MATCH($G15,tblNguyenLieu[Mã NL],0))),0)</f>
        <v>1.2222222222222223</v>
      </c>
      <c r="L15" s="99">
        <f t="shared" si="0"/>
        <v>305.5555555555556</v>
      </c>
      <c r="M15" s="77" t="str">
        <f t="shared" si="1"/>
        <v>NL</v>
      </c>
      <c r="N15" s="93" t="s">
        <v>198</v>
      </c>
    </row>
    <row r="16" spans="1:14" ht="16" customHeight="1" x14ac:dyDescent="0.15">
      <c r="A16" s="75" t="s">
        <v>196</v>
      </c>
      <c r="B16" s="88" t="s">
        <v>335</v>
      </c>
      <c r="C16" s="88" t="s">
        <v>380</v>
      </c>
      <c r="D16" s="77" t="s">
        <v>68</v>
      </c>
      <c r="E16" s="84">
        <v>700</v>
      </c>
      <c r="F16" s="77">
        <v>5</v>
      </c>
      <c r="G16" s="77" t="s">
        <v>158</v>
      </c>
      <c r="H16" s="88" t="str">
        <f>IFERROR(IF(LEFT($G16,3)="BTP",INDEX(tblBanThanhPham[Tên Bán Thành Phẩm],MATCH($G16,tblBanThanhPham[Mã BTP],0)),INDEX(tblNguyenLieu[Tên Nguyên Liệu],MATCH($G16,tblNguyenLieu[Mã NL],0))),"")</f>
        <v>Trân châu loại A (đã nấu)</v>
      </c>
      <c r="I16" s="95">
        <v>50</v>
      </c>
      <c r="J16" s="77" t="str">
        <f>IFERROR(IF(LEFT($G16,3)="BTP",INDEX(tblBanThanhPham[ĐV định lượng],MATCH($G16,tblBanThanhPham[Mã BTP],0)),INDEX(tblNguyenLieu[ĐV định lượng],MATCH($G16,tblNguyenLieu[Mã NL],0))),"")</f>
        <v>g</v>
      </c>
      <c r="K16" s="97">
        <f>IFERROR(IF(LEFT($G16,3)="BTP",INDEX(tblBanThanhPham[Giá/ĐV định lượng],MATCH($G16,tblBanThanhPham[Mã BTP],0)),INDEX(tblNguyenLieu[Giá/ĐV định lượng],MATCH($G16,tblNguyenLieu[Mã NL],0))),0)</f>
        <v>30</v>
      </c>
      <c r="L16" s="99">
        <f t="shared" si="0"/>
        <v>1500</v>
      </c>
      <c r="M16" s="77" t="str">
        <f t="shared" si="1"/>
        <v>BTP</v>
      </c>
      <c r="N16" s="93" t="s">
        <v>3</v>
      </c>
    </row>
    <row r="17" spans="1:14" ht="16" customHeight="1" x14ac:dyDescent="0.15">
      <c r="A17" s="75" t="s">
        <v>196</v>
      </c>
      <c r="B17" s="88" t="s">
        <v>335</v>
      </c>
      <c r="C17" s="88" t="s">
        <v>380</v>
      </c>
      <c r="D17" s="77" t="s">
        <v>68</v>
      </c>
      <c r="E17" s="84">
        <v>700</v>
      </c>
      <c r="F17" s="77">
        <v>6</v>
      </c>
      <c r="G17" s="77" t="s">
        <v>86</v>
      </c>
      <c r="H17" s="88" t="str">
        <f>IFERROR(IF(LEFT($G17,3)="BTP",INDEX(tblBanThanhPham[Tên Bán Thành Phẩm],MATCH($G17,tblBanThanhPham[Mã BTP],0)),INDEX(tblNguyenLieu[Tên Nguyên Liệu],MATCH($G17,tblNguyenLieu[Mã NL],0))),"")</f>
        <v>Ly nhựa size M</v>
      </c>
      <c r="I17" s="95">
        <v>1</v>
      </c>
      <c r="J17" s="77" t="str">
        <f>IFERROR(IF(LEFT($G17,3)="BTP",INDEX(tblBanThanhPham[ĐV định lượng],MATCH($G17,tblBanThanhPham[Mã BTP],0)),INDEX(tblNguyenLieu[ĐV định lượng],MATCH($G17,tblNguyenLieu[Mã NL],0))),"")</f>
        <v>cái</v>
      </c>
      <c r="K17" s="97">
        <f>IFERROR(IF(LEFT($G17,3)="BTP",INDEX(tblBanThanhPham[Giá/ĐV định lượng],MATCH($G17,tblBanThanhPham[Mã BTP],0)),INDEX(tblNguyenLieu[Giá/ĐV định lượng],MATCH($G17,tblNguyenLieu[Mã NL],0))),0)</f>
        <v>800</v>
      </c>
      <c r="L17" s="99">
        <f t="shared" si="0"/>
        <v>800</v>
      </c>
      <c r="M17" s="77" t="str">
        <f t="shared" si="1"/>
        <v>NL</v>
      </c>
      <c r="N17" s="93" t="s">
        <v>61</v>
      </c>
    </row>
    <row r="18" spans="1:14" ht="16" customHeight="1" x14ac:dyDescent="0.15">
      <c r="A18" s="75" t="s">
        <v>196</v>
      </c>
      <c r="B18" s="88" t="s">
        <v>335</v>
      </c>
      <c r="C18" s="88" t="s">
        <v>380</v>
      </c>
      <c r="D18" s="77" t="s">
        <v>68</v>
      </c>
      <c r="E18" s="84">
        <v>700</v>
      </c>
      <c r="F18" s="77">
        <v>7</v>
      </c>
      <c r="G18" s="77" t="s">
        <v>87</v>
      </c>
      <c r="H18" s="88" t="str">
        <f>IFERROR(IF(LEFT($G18,3)="BTP",INDEX(tblBanThanhPham[Tên Bán Thành Phẩm],MATCH($G18,tblBanThanhPham[Mã BTP],0)),INDEX(tblNguyenLieu[Tên Nguyên Liệu],MATCH($G18,tblNguyenLieu[Mã NL],0))),"")</f>
        <v>Nắp ly</v>
      </c>
      <c r="I18" s="95">
        <v>1</v>
      </c>
      <c r="J18" s="77" t="str">
        <f>IFERROR(IF(LEFT($G18,3)="BTP",INDEX(tblBanThanhPham[ĐV định lượng],MATCH($G18,tblBanThanhPham[Mã BTP],0)),INDEX(tblNguyenLieu[ĐV định lượng],MATCH($G18,tblNguyenLieu[Mã NL],0))),"")</f>
        <v>cái</v>
      </c>
      <c r="K18" s="97">
        <f>IFERROR(IF(LEFT($G18,3)="BTP",INDEX(tblBanThanhPham[Giá/ĐV định lượng],MATCH($G18,tblBanThanhPham[Mã BTP],0)),INDEX(tblNguyenLieu[Giá/ĐV định lượng],MATCH($G18,tblNguyenLieu[Mã NL],0))),0)</f>
        <v>250</v>
      </c>
      <c r="L18" s="99">
        <f t="shared" si="0"/>
        <v>250</v>
      </c>
      <c r="M18" s="77" t="str">
        <f t="shared" si="1"/>
        <v>NL</v>
      </c>
      <c r="N18" s="93" t="s">
        <v>61</v>
      </c>
    </row>
    <row r="19" spans="1:14" ht="16" customHeight="1" x14ac:dyDescent="0.15">
      <c r="A19" s="75" t="s">
        <v>196</v>
      </c>
      <c r="B19" s="88" t="s">
        <v>335</v>
      </c>
      <c r="C19" s="88" t="s">
        <v>380</v>
      </c>
      <c r="D19" s="77" t="s">
        <v>68</v>
      </c>
      <c r="E19" s="84">
        <v>700</v>
      </c>
      <c r="F19" s="77">
        <v>8</v>
      </c>
      <c r="G19" s="77" t="s">
        <v>88</v>
      </c>
      <c r="H19" s="88" t="str">
        <f>IFERROR(IF(LEFT($G19,3)="BTP",INDEX(tblBanThanhPham[Tên Bán Thành Phẩm],MATCH($G19,tblBanThanhPham[Mã BTP],0)),INDEX(tblNguyenLieu[Tên Nguyên Liệu],MATCH($G19,tblNguyenLieu[Mã NL],0))),"")</f>
        <v>Ống hút</v>
      </c>
      <c r="I19" s="95">
        <v>1</v>
      </c>
      <c r="J19" s="77" t="str">
        <f>IFERROR(IF(LEFT($G19,3)="BTP",INDEX(tblBanThanhPham[ĐV định lượng],MATCH($G19,tblBanThanhPham[Mã BTP],0)),INDEX(tblNguyenLieu[ĐV định lượng],MATCH($G19,tblNguyenLieu[Mã NL],0))),"")</f>
        <v>cái</v>
      </c>
      <c r="K19" s="97">
        <f>IFERROR(IF(LEFT($G19,3)="BTP",INDEX(tblBanThanhPham[Giá/ĐV định lượng],MATCH($G19,tblBanThanhPham[Mã BTP],0)),INDEX(tblNguyenLieu[Giá/ĐV định lượng],MATCH($G19,tblNguyenLieu[Mã NL],0))),0)</f>
        <v>150</v>
      </c>
      <c r="L19" s="99">
        <f t="shared" si="0"/>
        <v>150</v>
      </c>
      <c r="M19" s="77" t="str">
        <f t="shared" si="1"/>
        <v>NL</v>
      </c>
      <c r="N19" s="93" t="s">
        <v>61</v>
      </c>
    </row>
    <row r="20" spans="1:14" ht="16" customHeight="1" x14ac:dyDescent="0.15">
      <c r="A20" s="75"/>
      <c r="B20" s="88"/>
      <c r="C20" s="88"/>
      <c r="D20" s="77"/>
      <c r="E20" s="84"/>
      <c r="F20" s="77"/>
      <c r="G20" s="77"/>
      <c r="H20" s="88">
        <f>IFERROR(IF(LEFT($G20,3)="BTP",INDEX(tblBanThanhPham[Tên Bán Thành Phẩm],MATCH($G20,tblBanThanhPham[Mã BTP],0)),INDEX(tblNguyenLieu[Tên Nguyên Liệu],MATCH($G20,tblNguyenLieu[Mã NL],0))),"")</f>
        <v>0</v>
      </c>
      <c r="I20" s="95"/>
      <c r="J20" s="77">
        <f>IFERROR(IF(LEFT($G20,3)="BTP",INDEX(tblBanThanhPham[ĐV định lượng],MATCH($G20,tblBanThanhPham[Mã BTP],0)),INDEX(tblNguyenLieu[ĐV định lượng],MATCH($G20,tblNguyenLieu[Mã NL],0))),"")</f>
        <v>0</v>
      </c>
      <c r="K20" s="97">
        <f>IFERROR(IF(LEFT($G20,3)="BTP",INDEX(tblBanThanhPham[Giá/ĐV định lượng],MATCH($G20,tblBanThanhPham[Mã BTP],0)),INDEX(tblNguyenLieu[Giá/ĐV định lượng],MATCH($G20,tblNguyenLieu[Mã NL],0))),0)</f>
        <v>0</v>
      </c>
      <c r="L20" s="99">
        <f t="shared" si="0"/>
        <v>0</v>
      </c>
      <c r="M20" s="77" t="str">
        <f t="shared" si="1"/>
        <v/>
      </c>
      <c r="N20" s="93"/>
    </row>
    <row r="21" spans="1:14" ht="16" customHeight="1" x14ac:dyDescent="0.15">
      <c r="A21" s="75"/>
      <c r="B21" s="88"/>
      <c r="C21" s="88"/>
      <c r="D21" s="77"/>
      <c r="E21" s="84"/>
      <c r="F21" s="77"/>
      <c r="G21" s="77"/>
      <c r="H21" s="88">
        <f>IFERROR(IF(LEFT($G21,3)="BTP",INDEX(tblBanThanhPham[Tên Bán Thành Phẩm],MATCH($G21,tblBanThanhPham[Mã BTP],0)),INDEX(tblNguyenLieu[Tên Nguyên Liệu],MATCH($G21,tblNguyenLieu[Mã NL],0))),"")</f>
        <v>0</v>
      </c>
      <c r="I21" s="95"/>
      <c r="J21" s="77">
        <f>IFERROR(IF(LEFT($G21,3)="BTP",INDEX(tblBanThanhPham[ĐV định lượng],MATCH($G21,tblBanThanhPham[Mã BTP],0)),INDEX(tblNguyenLieu[ĐV định lượng],MATCH($G21,tblNguyenLieu[Mã NL],0))),"")</f>
        <v>0</v>
      </c>
      <c r="K21" s="97">
        <f>IFERROR(IF(LEFT($G21,3)="BTP",INDEX(tblBanThanhPham[Giá/ĐV định lượng],MATCH($G21,tblBanThanhPham[Mã BTP],0)),INDEX(tblNguyenLieu[Giá/ĐV định lượng],MATCH($G21,tblNguyenLieu[Mã NL],0))),0)</f>
        <v>0</v>
      </c>
      <c r="L21" s="99">
        <f t="shared" si="0"/>
        <v>0</v>
      </c>
      <c r="M21" s="77" t="str">
        <f t="shared" si="1"/>
        <v/>
      </c>
      <c r="N21" s="93"/>
    </row>
    <row r="22" spans="1:14" ht="16" customHeight="1" x14ac:dyDescent="0.15">
      <c r="A22" s="75"/>
      <c r="B22" s="88"/>
      <c r="C22" s="88"/>
      <c r="D22" s="77"/>
      <c r="E22" s="84"/>
      <c r="F22" s="77"/>
      <c r="G22" s="77"/>
      <c r="H22" s="88">
        <f>IFERROR(IF(LEFT($G22,3)="BTP",INDEX(tblBanThanhPham[Tên Bán Thành Phẩm],MATCH($G22,tblBanThanhPham[Mã BTP],0)),INDEX(tblNguyenLieu[Tên Nguyên Liệu],MATCH($G22,tblNguyenLieu[Mã NL],0))),"")</f>
        <v>0</v>
      </c>
      <c r="I22" s="95"/>
      <c r="J22" s="77">
        <f>IFERROR(IF(LEFT($G22,3)="BTP",INDEX(tblBanThanhPham[ĐV định lượng],MATCH($G22,tblBanThanhPham[Mã BTP],0)),INDEX(tblNguyenLieu[ĐV định lượng],MATCH($G22,tblNguyenLieu[Mã NL],0))),"")</f>
        <v>0</v>
      </c>
      <c r="K22" s="97">
        <f>IFERROR(IF(LEFT($G22,3)="BTP",INDEX(tblBanThanhPham[Giá/ĐV định lượng],MATCH($G22,tblBanThanhPham[Mã BTP],0)),INDEX(tblNguyenLieu[Giá/ĐV định lượng],MATCH($G22,tblNguyenLieu[Mã NL],0))),0)</f>
        <v>0</v>
      </c>
      <c r="L22" s="99">
        <f t="shared" si="0"/>
        <v>0</v>
      </c>
      <c r="M22" s="77" t="str">
        <f t="shared" si="1"/>
        <v/>
      </c>
      <c r="N22" s="93"/>
    </row>
    <row r="23" spans="1:14" ht="16" customHeight="1" x14ac:dyDescent="0.15">
      <c r="A23" s="75"/>
      <c r="B23" s="88"/>
      <c r="C23" s="88"/>
      <c r="D23" s="77"/>
      <c r="E23" s="84"/>
      <c r="F23" s="77"/>
      <c r="G23" s="77"/>
      <c r="H23" s="88">
        <f>IFERROR(IF(LEFT($G23,3)="BTP",INDEX(tblBanThanhPham[Tên Bán Thành Phẩm],MATCH($G23,tblBanThanhPham[Mã BTP],0)),INDEX(tblNguyenLieu[Tên Nguyên Liệu],MATCH($G23,tblNguyenLieu[Mã NL],0))),"")</f>
        <v>0</v>
      </c>
      <c r="I23" s="95"/>
      <c r="J23" s="77">
        <f>IFERROR(IF(LEFT($G23,3)="BTP",INDEX(tblBanThanhPham[ĐV định lượng],MATCH($G23,tblBanThanhPham[Mã BTP],0)),INDEX(tblNguyenLieu[ĐV định lượng],MATCH($G23,tblNguyenLieu[Mã NL],0))),"")</f>
        <v>0</v>
      </c>
      <c r="K23" s="97">
        <f>IFERROR(IF(LEFT($G23,3)="BTP",INDEX(tblBanThanhPham[Giá/ĐV định lượng],MATCH($G23,tblBanThanhPham[Mã BTP],0)),INDEX(tblNguyenLieu[Giá/ĐV định lượng],MATCH($G23,tblNguyenLieu[Mã NL],0))),0)</f>
        <v>0</v>
      </c>
      <c r="L23" s="99">
        <f t="shared" si="0"/>
        <v>0</v>
      </c>
      <c r="M23" s="77" t="str">
        <f t="shared" si="1"/>
        <v/>
      </c>
      <c r="N23" s="93"/>
    </row>
    <row r="24" spans="1:14" ht="16" customHeight="1" x14ac:dyDescent="0.15">
      <c r="A24" s="75"/>
      <c r="B24" s="88"/>
      <c r="C24" s="88"/>
      <c r="D24" s="77"/>
      <c r="E24" s="84"/>
      <c r="F24" s="77"/>
      <c r="G24" s="77"/>
      <c r="H24" s="88">
        <f>IFERROR(IF(LEFT($G24,3)="BTP",INDEX(tblBanThanhPham[Tên Bán Thành Phẩm],MATCH($G24,tblBanThanhPham[Mã BTP],0)),INDEX(tblNguyenLieu[Tên Nguyên Liệu],MATCH($G24,tblNguyenLieu[Mã NL],0))),"")</f>
        <v>0</v>
      </c>
      <c r="I24" s="95"/>
      <c r="J24" s="77">
        <f>IFERROR(IF(LEFT($G24,3)="BTP",INDEX(tblBanThanhPham[ĐV định lượng],MATCH($G24,tblBanThanhPham[Mã BTP],0)),INDEX(tblNguyenLieu[ĐV định lượng],MATCH($G24,tblNguyenLieu[Mã NL],0))),"")</f>
        <v>0</v>
      </c>
      <c r="K24" s="97">
        <f>IFERROR(IF(LEFT($G24,3)="BTP",INDEX(tblBanThanhPham[Giá/ĐV định lượng],MATCH($G24,tblBanThanhPham[Mã BTP],0)),INDEX(tblNguyenLieu[Giá/ĐV định lượng],MATCH($G24,tblNguyenLieu[Mã NL],0))),0)</f>
        <v>0</v>
      </c>
      <c r="L24" s="99">
        <f t="shared" si="0"/>
        <v>0</v>
      </c>
      <c r="M24" s="77" t="str">
        <f t="shared" si="1"/>
        <v/>
      </c>
      <c r="N24" s="93"/>
    </row>
    <row r="25" spans="1:14" ht="16" customHeight="1" x14ac:dyDescent="0.15">
      <c r="A25" s="75"/>
      <c r="B25" s="88"/>
      <c r="C25" s="88"/>
      <c r="D25" s="77"/>
      <c r="E25" s="84"/>
      <c r="F25" s="77"/>
      <c r="G25" s="77"/>
      <c r="H25" s="88">
        <f>IFERROR(IF(LEFT($G25,3)="BTP",INDEX(tblBanThanhPham[Tên Bán Thành Phẩm],MATCH($G25,tblBanThanhPham[Mã BTP],0)),INDEX(tblNguyenLieu[Tên Nguyên Liệu],MATCH($G25,tblNguyenLieu[Mã NL],0))),"")</f>
        <v>0</v>
      </c>
      <c r="I25" s="95"/>
      <c r="J25" s="77">
        <f>IFERROR(IF(LEFT($G25,3)="BTP",INDEX(tblBanThanhPham[ĐV định lượng],MATCH($G25,tblBanThanhPham[Mã BTP],0)),INDEX(tblNguyenLieu[ĐV định lượng],MATCH($G25,tblNguyenLieu[Mã NL],0))),"")</f>
        <v>0</v>
      </c>
      <c r="K25" s="97">
        <f>IFERROR(IF(LEFT($G25,3)="BTP",INDEX(tblBanThanhPham[Giá/ĐV định lượng],MATCH($G25,tblBanThanhPham[Mã BTP],0)),INDEX(tblNguyenLieu[Giá/ĐV định lượng],MATCH($G25,tblNguyenLieu[Mã NL],0))),0)</f>
        <v>0</v>
      </c>
      <c r="L25" s="99">
        <f t="shared" si="0"/>
        <v>0</v>
      </c>
      <c r="M25" s="77" t="str">
        <f t="shared" si="1"/>
        <v/>
      </c>
      <c r="N25" s="93"/>
    </row>
    <row r="26" spans="1:14" ht="16" customHeight="1" x14ac:dyDescent="0.15">
      <c r="A26" s="75"/>
      <c r="B26" s="88"/>
      <c r="C26" s="88"/>
      <c r="D26" s="77"/>
      <c r="E26" s="84"/>
      <c r="F26" s="77"/>
      <c r="G26" s="77"/>
      <c r="H26" s="88">
        <f>IFERROR(IF(LEFT($G26,3)="BTP",INDEX(tblBanThanhPham[Tên Bán Thành Phẩm],MATCH($G26,tblBanThanhPham[Mã BTP],0)),INDEX(tblNguyenLieu[Tên Nguyên Liệu],MATCH($G26,tblNguyenLieu[Mã NL],0))),"")</f>
        <v>0</v>
      </c>
      <c r="I26" s="95"/>
      <c r="J26" s="77">
        <f>IFERROR(IF(LEFT($G26,3)="BTP",INDEX(tblBanThanhPham[ĐV định lượng],MATCH($G26,tblBanThanhPham[Mã BTP],0)),INDEX(tblNguyenLieu[ĐV định lượng],MATCH($G26,tblNguyenLieu[Mã NL],0))),"")</f>
        <v>0</v>
      </c>
      <c r="K26" s="97">
        <f>IFERROR(IF(LEFT($G26,3)="BTP",INDEX(tblBanThanhPham[Giá/ĐV định lượng],MATCH($G26,tblBanThanhPham[Mã BTP],0)),INDEX(tblNguyenLieu[Giá/ĐV định lượng],MATCH($G26,tblNguyenLieu[Mã NL],0))),0)</f>
        <v>0</v>
      </c>
      <c r="L26" s="99">
        <f t="shared" si="0"/>
        <v>0</v>
      </c>
      <c r="M26" s="77" t="str">
        <f t="shared" si="1"/>
        <v/>
      </c>
      <c r="N26" s="93"/>
    </row>
    <row r="27" spans="1:14" ht="16" customHeight="1" x14ac:dyDescent="0.15">
      <c r="A27" s="75"/>
      <c r="B27" s="88"/>
      <c r="C27" s="88"/>
      <c r="D27" s="77"/>
      <c r="E27" s="84"/>
      <c r="F27" s="77"/>
      <c r="G27" s="77"/>
      <c r="H27" s="88">
        <f>IFERROR(IF(LEFT($G27,3)="BTP",INDEX(tblBanThanhPham[Tên Bán Thành Phẩm],MATCH($G27,tblBanThanhPham[Mã BTP],0)),INDEX(tblNguyenLieu[Tên Nguyên Liệu],MATCH($G27,tblNguyenLieu[Mã NL],0))),"")</f>
        <v>0</v>
      </c>
      <c r="I27" s="95"/>
      <c r="J27" s="77">
        <f>IFERROR(IF(LEFT($G27,3)="BTP",INDEX(tblBanThanhPham[ĐV định lượng],MATCH($G27,tblBanThanhPham[Mã BTP],0)),INDEX(tblNguyenLieu[ĐV định lượng],MATCH($G27,tblNguyenLieu[Mã NL],0))),"")</f>
        <v>0</v>
      </c>
      <c r="K27" s="97">
        <f>IFERROR(IF(LEFT($G27,3)="BTP",INDEX(tblBanThanhPham[Giá/ĐV định lượng],MATCH($G27,tblBanThanhPham[Mã BTP],0)),INDEX(tblNguyenLieu[Giá/ĐV định lượng],MATCH($G27,tblNguyenLieu[Mã NL],0))),0)</f>
        <v>0</v>
      </c>
      <c r="L27" s="99">
        <f t="shared" si="0"/>
        <v>0</v>
      </c>
      <c r="M27" s="77" t="str">
        <f t="shared" si="1"/>
        <v/>
      </c>
      <c r="N27" s="93"/>
    </row>
    <row r="28" spans="1:14" ht="16" customHeight="1" x14ac:dyDescent="0.15">
      <c r="A28" s="75"/>
      <c r="B28" s="88"/>
      <c r="C28" s="88"/>
      <c r="D28" s="77"/>
      <c r="E28" s="84"/>
      <c r="F28" s="77"/>
      <c r="G28" s="77"/>
      <c r="H28" s="88">
        <f>IFERROR(IF(LEFT($G28,3)="BTP",INDEX(tblBanThanhPham[Tên Bán Thành Phẩm],MATCH($G28,tblBanThanhPham[Mã BTP],0)),INDEX(tblNguyenLieu[Tên Nguyên Liệu],MATCH($G28,tblNguyenLieu[Mã NL],0))),"")</f>
        <v>0</v>
      </c>
      <c r="I28" s="95"/>
      <c r="J28" s="77">
        <f>IFERROR(IF(LEFT($G28,3)="BTP",INDEX(tblBanThanhPham[ĐV định lượng],MATCH($G28,tblBanThanhPham[Mã BTP],0)),INDEX(tblNguyenLieu[ĐV định lượng],MATCH($G28,tblNguyenLieu[Mã NL],0))),"")</f>
        <v>0</v>
      </c>
      <c r="K28" s="97">
        <f>IFERROR(IF(LEFT($G28,3)="BTP",INDEX(tblBanThanhPham[Giá/ĐV định lượng],MATCH($G28,tblBanThanhPham[Mã BTP],0)),INDEX(tblNguyenLieu[Giá/ĐV định lượng],MATCH($G28,tblNguyenLieu[Mã NL],0))),0)</f>
        <v>0</v>
      </c>
      <c r="L28" s="99">
        <f t="shared" si="0"/>
        <v>0</v>
      </c>
      <c r="M28" s="77" t="str">
        <f t="shared" si="1"/>
        <v/>
      </c>
      <c r="N28" s="93"/>
    </row>
    <row r="29" spans="1:14" ht="16" customHeight="1" x14ac:dyDescent="0.15">
      <c r="A29" s="75"/>
      <c r="B29" s="88"/>
      <c r="C29" s="88"/>
      <c r="D29" s="77"/>
      <c r="E29" s="84"/>
      <c r="F29" s="77"/>
      <c r="G29" s="77"/>
      <c r="H29" s="88">
        <f>IFERROR(IF(LEFT($G29,3)="BTP",INDEX(tblBanThanhPham[Tên Bán Thành Phẩm],MATCH($G29,tblBanThanhPham[Mã BTP],0)),INDEX(tblNguyenLieu[Tên Nguyên Liệu],MATCH($G29,tblNguyenLieu[Mã NL],0))),"")</f>
        <v>0</v>
      </c>
      <c r="I29" s="95"/>
      <c r="J29" s="77">
        <f>IFERROR(IF(LEFT($G29,3)="BTP",INDEX(tblBanThanhPham[ĐV định lượng],MATCH($G29,tblBanThanhPham[Mã BTP],0)),INDEX(tblNguyenLieu[ĐV định lượng],MATCH($G29,tblNguyenLieu[Mã NL],0))),"")</f>
        <v>0</v>
      </c>
      <c r="K29" s="97">
        <f>IFERROR(IF(LEFT($G29,3)="BTP",INDEX(tblBanThanhPham[Giá/ĐV định lượng],MATCH($G29,tblBanThanhPham[Mã BTP],0)),INDEX(tblNguyenLieu[Giá/ĐV định lượng],MATCH($G29,tblNguyenLieu[Mã NL],0))),0)</f>
        <v>0</v>
      </c>
      <c r="L29" s="99">
        <f t="shared" si="0"/>
        <v>0</v>
      </c>
      <c r="M29" s="77" t="str">
        <f t="shared" si="1"/>
        <v/>
      </c>
      <c r="N29" s="93"/>
    </row>
    <row r="30" spans="1:14" ht="16" customHeight="1" x14ac:dyDescent="0.15">
      <c r="A30" s="75"/>
      <c r="B30" s="88"/>
      <c r="C30" s="88"/>
      <c r="D30" s="77"/>
      <c r="E30" s="84"/>
      <c r="F30" s="77"/>
      <c r="G30" s="77"/>
      <c r="H30" s="88">
        <f>IFERROR(IF(LEFT($G30,3)="BTP",INDEX(tblBanThanhPham[Tên Bán Thành Phẩm],MATCH($G30,tblBanThanhPham[Mã BTP],0)),INDEX(tblNguyenLieu[Tên Nguyên Liệu],MATCH($G30,tblNguyenLieu[Mã NL],0))),"")</f>
        <v>0</v>
      </c>
      <c r="I30" s="95"/>
      <c r="J30" s="77">
        <f>IFERROR(IF(LEFT($G30,3)="BTP",INDEX(tblBanThanhPham[ĐV định lượng],MATCH($G30,tblBanThanhPham[Mã BTP],0)),INDEX(tblNguyenLieu[ĐV định lượng],MATCH($G30,tblNguyenLieu[Mã NL],0))),"")</f>
        <v>0</v>
      </c>
      <c r="K30" s="97">
        <f>IFERROR(IF(LEFT($G30,3)="BTP",INDEX(tblBanThanhPham[Giá/ĐV định lượng],MATCH($G30,tblBanThanhPham[Mã BTP],0)),INDEX(tblNguyenLieu[Giá/ĐV định lượng],MATCH($G30,tblNguyenLieu[Mã NL],0))),0)</f>
        <v>0</v>
      </c>
      <c r="L30" s="99">
        <f t="shared" si="0"/>
        <v>0</v>
      </c>
      <c r="M30" s="77" t="str">
        <f t="shared" si="1"/>
        <v/>
      </c>
      <c r="N30" s="93"/>
    </row>
    <row r="31" spans="1:14" ht="16" customHeight="1" x14ac:dyDescent="0.15">
      <c r="A31" s="75"/>
      <c r="B31" s="88"/>
      <c r="C31" s="88"/>
      <c r="D31" s="77"/>
      <c r="E31" s="84"/>
      <c r="F31" s="77"/>
      <c r="G31" s="77"/>
      <c r="H31" s="88">
        <f>IFERROR(IF(LEFT($G31,3)="BTP",INDEX(tblBanThanhPham[Tên Bán Thành Phẩm],MATCH($G31,tblBanThanhPham[Mã BTP],0)),INDEX(tblNguyenLieu[Tên Nguyên Liệu],MATCH($G31,tblNguyenLieu[Mã NL],0))),"")</f>
        <v>0</v>
      </c>
      <c r="I31" s="95"/>
      <c r="J31" s="77">
        <f>IFERROR(IF(LEFT($G31,3)="BTP",INDEX(tblBanThanhPham[ĐV định lượng],MATCH($G31,tblBanThanhPham[Mã BTP],0)),INDEX(tblNguyenLieu[ĐV định lượng],MATCH($G31,tblNguyenLieu[Mã NL],0))),"")</f>
        <v>0</v>
      </c>
      <c r="K31" s="97">
        <f>IFERROR(IF(LEFT($G31,3)="BTP",INDEX(tblBanThanhPham[Giá/ĐV định lượng],MATCH($G31,tblBanThanhPham[Mã BTP],0)),INDEX(tblNguyenLieu[Giá/ĐV định lượng],MATCH($G31,tblNguyenLieu[Mã NL],0))),0)</f>
        <v>0</v>
      </c>
      <c r="L31" s="99">
        <f t="shared" si="0"/>
        <v>0</v>
      </c>
      <c r="M31" s="77" t="str">
        <f t="shared" si="1"/>
        <v/>
      </c>
      <c r="N31" s="93"/>
    </row>
    <row r="32" spans="1:14" ht="16" customHeight="1" x14ac:dyDescent="0.15">
      <c r="A32" s="75"/>
      <c r="B32" s="88"/>
      <c r="C32" s="88"/>
      <c r="D32" s="77"/>
      <c r="E32" s="84"/>
      <c r="F32" s="77"/>
      <c r="G32" s="77"/>
      <c r="H32" s="88">
        <f>IFERROR(IF(LEFT($G32,3)="BTP",INDEX(tblBanThanhPham[Tên Bán Thành Phẩm],MATCH($G32,tblBanThanhPham[Mã BTP],0)),INDEX(tblNguyenLieu[Tên Nguyên Liệu],MATCH($G32,tblNguyenLieu[Mã NL],0))),"")</f>
        <v>0</v>
      </c>
      <c r="I32" s="95"/>
      <c r="J32" s="77">
        <f>IFERROR(IF(LEFT($G32,3)="BTP",INDEX(tblBanThanhPham[ĐV định lượng],MATCH($G32,tblBanThanhPham[Mã BTP],0)),INDEX(tblNguyenLieu[ĐV định lượng],MATCH($G32,tblNguyenLieu[Mã NL],0))),"")</f>
        <v>0</v>
      </c>
      <c r="K32" s="97">
        <f>IFERROR(IF(LEFT($G32,3)="BTP",INDEX(tblBanThanhPham[Giá/ĐV định lượng],MATCH($G32,tblBanThanhPham[Mã BTP],0)),INDEX(tblNguyenLieu[Giá/ĐV định lượng],MATCH($G32,tblNguyenLieu[Mã NL],0))),0)</f>
        <v>0</v>
      </c>
      <c r="L32" s="99">
        <f t="shared" si="0"/>
        <v>0</v>
      </c>
      <c r="M32" s="77" t="str">
        <f t="shared" si="1"/>
        <v/>
      </c>
      <c r="N32" s="93"/>
    </row>
    <row r="33" spans="1:14" ht="16" customHeight="1" x14ac:dyDescent="0.15">
      <c r="A33" s="75"/>
      <c r="B33" s="88"/>
      <c r="C33" s="88"/>
      <c r="D33" s="77"/>
      <c r="E33" s="84"/>
      <c r="F33" s="77"/>
      <c r="G33" s="77"/>
      <c r="H33" s="88">
        <f>IFERROR(IF(LEFT($G33,3)="BTP",INDEX(tblBanThanhPham[Tên Bán Thành Phẩm],MATCH($G33,tblBanThanhPham[Mã BTP],0)),INDEX(tblNguyenLieu[Tên Nguyên Liệu],MATCH($G33,tblNguyenLieu[Mã NL],0))),"")</f>
        <v>0</v>
      </c>
      <c r="I33" s="95"/>
      <c r="J33" s="77">
        <f>IFERROR(IF(LEFT($G33,3)="BTP",INDEX(tblBanThanhPham[ĐV định lượng],MATCH($G33,tblBanThanhPham[Mã BTP],0)),INDEX(tblNguyenLieu[ĐV định lượng],MATCH($G33,tblNguyenLieu[Mã NL],0))),"")</f>
        <v>0</v>
      </c>
      <c r="K33" s="97">
        <f>IFERROR(IF(LEFT($G33,3)="BTP",INDEX(tblBanThanhPham[Giá/ĐV định lượng],MATCH($G33,tblBanThanhPham[Mã BTP],0)),INDEX(tblNguyenLieu[Giá/ĐV định lượng],MATCH($G33,tblNguyenLieu[Mã NL],0))),0)</f>
        <v>0</v>
      </c>
      <c r="L33" s="99">
        <f t="shared" si="0"/>
        <v>0</v>
      </c>
      <c r="M33" s="77" t="str">
        <f t="shared" si="1"/>
        <v/>
      </c>
      <c r="N33" s="93"/>
    </row>
    <row r="34" spans="1:14" ht="16" customHeight="1" x14ac:dyDescent="0.15">
      <c r="A34" s="75"/>
      <c r="B34" s="88"/>
      <c r="C34" s="88"/>
      <c r="D34" s="77"/>
      <c r="E34" s="84"/>
      <c r="F34" s="77"/>
      <c r="G34" s="77"/>
      <c r="H34" s="88">
        <f>IFERROR(IF(LEFT($G34,3)="BTP",INDEX(tblBanThanhPham[Tên Bán Thành Phẩm],MATCH($G34,tblBanThanhPham[Mã BTP],0)),INDEX(tblNguyenLieu[Tên Nguyên Liệu],MATCH($G34,tblNguyenLieu[Mã NL],0))),"")</f>
        <v>0</v>
      </c>
      <c r="I34" s="95"/>
      <c r="J34" s="77">
        <f>IFERROR(IF(LEFT($G34,3)="BTP",INDEX(tblBanThanhPham[ĐV định lượng],MATCH($G34,tblBanThanhPham[Mã BTP],0)),INDEX(tblNguyenLieu[ĐV định lượng],MATCH($G34,tblNguyenLieu[Mã NL],0))),"")</f>
        <v>0</v>
      </c>
      <c r="K34" s="97">
        <f>IFERROR(IF(LEFT($G34,3)="BTP",INDEX(tblBanThanhPham[Giá/ĐV định lượng],MATCH($G34,tblBanThanhPham[Mã BTP],0)),INDEX(tblNguyenLieu[Giá/ĐV định lượng],MATCH($G34,tblNguyenLieu[Mã NL],0))),0)</f>
        <v>0</v>
      </c>
      <c r="L34" s="99">
        <f t="shared" si="0"/>
        <v>0</v>
      </c>
      <c r="M34" s="77" t="str">
        <f t="shared" si="1"/>
        <v/>
      </c>
      <c r="N34" s="93"/>
    </row>
    <row r="35" spans="1:14" ht="16" customHeight="1" x14ac:dyDescent="0.15">
      <c r="A35" s="75"/>
      <c r="B35" s="88"/>
      <c r="C35" s="88"/>
      <c r="D35" s="77"/>
      <c r="E35" s="84"/>
      <c r="F35" s="77"/>
      <c r="G35" s="77"/>
      <c r="H35" s="88">
        <f>IFERROR(IF(LEFT($G35,3)="BTP",INDEX(tblBanThanhPham[Tên Bán Thành Phẩm],MATCH($G35,tblBanThanhPham[Mã BTP],0)),INDEX(tblNguyenLieu[Tên Nguyên Liệu],MATCH($G35,tblNguyenLieu[Mã NL],0))),"")</f>
        <v>0</v>
      </c>
      <c r="I35" s="95"/>
      <c r="J35" s="77">
        <f>IFERROR(IF(LEFT($G35,3)="BTP",INDEX(tblBanThanhPham[ĐV định lượng],MATCH($G35,tblBanThanhPham[Mã BTP],0)),INDEX(tblNguyenLieu[ĐV định lượng],MATCH($G35,tblNguyenLieu[Mã NL],0))),"")</f>
        <v>0</v>
      </c>
      <c r="K35" s="97">
        <f>IFERROR(IF(LEFT($G35,3)="BTP",INDEX(tblBanThanhPham[Giá/ĐV định lượng],MATCH($G35,tblBanThanhPham[Mã BTP],0)),INDEX(tblNguyenLieu[Giá/ĐV định lượng],MATCH($G35,tblNguyenLieu[Mã NL],0))),0)</f>
        <v>0</v>
      </c>
      <c r="L35" s="99">
        <f t="shared" si="0"/>
        <v>0</v>
      </c>
      <c r="M35" s="77" t="str">
        <f t="shared" si="1"/>
        <v/>
      </c>
      <c r="N35" s="93"/>
    </row>
    <row r="36" spans="1:14" ht="16" customHeight="1" x14ac:dyDescent="0.15">
      <c r="A36" s="75"/>
      <c r="B36" s="88"/>
      <c r="C36" s="88"/>
      <c r="D36" s="77"/>
      <c r="E36" s="84"/>
      <c r="F36" s="77"/>
      <c r="G36" s="77"/>
      <c r="H36" s="88">
        <f>IFERROR(IF(LEFT($G36,3)="BTP",INDEX(tblBanThanhPham[Tên Bán Thành Phẩm],MATCH($G36,tblBanThanhPham[Mã BTP],0)),INDEX(tblNguyenLieu[Tên Nguyên Liệu],MATCH($G36,tblNguyenLieu[Mã NL],0))),"")</f>
        <v>0</v>
      </c>
      <c r="I36" s="95"/>
      <c r="J36" s="77">
        <f>IFERROR(IF(LEFT($G36,3)="BTP",INDEX(tblBanThanhPham[ĐV định lượng],MATCH($G36,tblBanThanhPham[Mã BTP],0)),INDEX(tblNguyenLieu[ĐV định lượng],MATCH($G36,tblNguyenLieu[Mã NL],0))),"")</f>
        <v>0</v>
      </c>
      <c r="K36" s="97">
        <f>IFERROR(IF(LEFT($G36,3)="BTP",INDEX(tblBanThanhPham[Giá/ĐV định lượng],MATCH($G36,tblBanThanhPham[Mã BTP],0)),INDEX(tblNguyenLieu[Giá/ĐV định lượng],MATCH($G36,tblNguyenLieu[Mã NL],0))),0)</f>
        <v>0</v>
      </c>
      <c r="L36" s="99">
        <f t="shared" si="0"/>
        <v>0</v>
      </c>
      <c r="M36" s="77" t="str">
        <f t="shared" si="1"/>
        <v/>
      </c>
      <c r="N36" s="93"/>
    </row>
    <row r="37" spans="1:14" ht="16" customHeight="1" x14ac:dyDescent="0.15">
      <c r="A37" s="75"/>
      <c r="B37" s="88"/>
      <c r="C37" s="88"/>
      <c r="D37" s="77"/>
      <c r="E37" s="84"/>
      <c r="F37" s="77"/>
      <c r="G37" s="77"/>
      <c r="H37" s="88">
        <f>IFERROR(IF(LEFT($G37,3)="BTP",INDEX(tblBanThanhPham[Tên Bán Thành Phẩm],MATCH($G37,tblBanThanhPham[Mã BTP],0)),INDEX(tblNguyenLieu[Tên Nguyên Liệu],MATCH($G37,tblNguyenLieu[Mã NL],0))),"")</f>
        <v>0</v>
      </c>
      <c r="I37" s="95"/>
      <c r="J37" s="77">
        <f>IFERROR(IF(LEFT($G37,3)="BTP",INDEX(tblBanThanhPham[ĐV định lượng],MATCH($G37,tblBanThanhPham[Mã BTP],0)),INDEX(tblNguyenLieu[ĐV định lượng],MATCH($G37,tblNguyenLieu[Mã NL],0))),"")</f>
        <v>0</v>
      </c>
      <c r="K37" s="97">
        <f>IFERROR(IF(LEFT($G37,3)="BTP",INDEX(tblBanThanhPham[Giá/ĐV định lượng],MATCH($G37,tblBanThanhPham[Mã BTP],0)),INDEX(tblNguyenLieu[Giá/ĐV định lượng],MATCH($G37,tblNguyenLieu[Mã NL],0))),0)</f>
        <v>0</v>
      </c>
      <c r="L37" s="99">
        <f t="shared" si="0"/>
        <v>0</v>
      </c>
      <c r="M37" s="77" t="str">
        <f t="shared" si="1"/>
        <v/>
      </c>
      <c r="N37" s="93"/>
    </row>
    <row r="38" spans="1:14" ht="16" customHeight="1" x14ac:dyDescent="0.15">
      <c r="A38" s="75"/>
      <c r="B38" s="88"/>
      <c r="C38" s="88"/>
      <c r="D38" s="77"/>
      <c r="E38" s="84"/>
      <c r="F38" s="77"/>
      <c r="G38" s="77"/>
      <c r="H38" s="88">
        <f>IFERROR(IF(LEFT($G38,3)="BTP",INDEX(tblBanThanhPham[Tên Bán Thành Phẩm],MATCH($G38,tblBanThanhPham[Mã BTP],0)),INDEX(tblNguyenLieu[Tên Nguyên Liệu],MATCH($G38,tblNguyenLieu[Mã NL],0))),"")</f>
        <v>0</v>
      </c>
      <c r="I38" s="95"/>
      <c r="J38" s="77">
        <f>IFERROR(IF(LEFT($G38,3)="BTP",INDEX(tblBanThanhPham[ĐV định lượng],MATCH($G38,tblBanThanhPham[Mã BTP],0)),INDEX(tblNguyenLieu[ĐV định lượng],MATCH($G38,tblNguyenLieu[Mã NL],0))),"")</f>
        <v>0</v>
      </c>
      <c r="K38" s="97">
        <f>IFERROR(IF(LEFT($G38,3)="BTP",INDEX(tblBanThanhPham[Giá/ĐV định lượng],MATCH($G38,tblBanThanhPham[Mã BTP],0)),INDEX(tblNguyenLieu[Giá/ĐV định lượng],MATCH($G38,tblNguyenLieu[Mã NL],0))),0)</f>
        <v>0</v>
      </c>
      <c r="L38" s="99">
        <f t="shared" si="0"/>
        <v>0</v>
      </c>
      <c r="M38" s="77" t="str">
        <f t="shared" si="1"/>
        <v/>
      </c>
      <c r="N38" s="93"/>
    </row>
    <row r="39" spans="1:14" ht="16" customHeight="1" x14ac:dyDescent="0.15">
      <c r="A39" s="75"/>
      <c r="B39" s="88"/>
      <c r="C39" s="88"/>
      <c r="D39" s="77"/>
      <c r="E39" s="84"/>
      <c r="F39" s="77"/>
      <c r="G39" s="77"/>
      <c r="H39" s="88">
        <f>IFERROR(IF(LEFT($G39,3)="BTP",INDEX(tblBanThanhPham[Tên Bán Thành Phẩm],MATCH($G39,tblBanThanhPham[Mã BTP],0)),INDEX(tblNguyenLieu[Tên Nguyên Liệu],MATCH($G39,tblNguyenLieu[Mã NL],0))),"")</f>
        <v>0</v>
      </c>
      <c r="I39" s="95"/>
      <c r="J39" s="77">
        <f>IFERROR(IF(LEFT($G39,3)="BTP",INDEX(tblBanThanhPham[ĐV định lượng],MATCH($G39,tblBanThanhPham[Mã BTP],0)),INDEX(tblNguyenLieu[ĐV định lượng],MATCH($G39,tblNguyenLieu[Mã NL],0))),"")</f>
        <v>0</v>
      </c>
      <c r="K39" s="97">
        <f>IFERROR(IF(LEFT($G39,3)="BTP",INDEX(tblBanThanhPham[Giá/ĐV định lượng],MATCH($G39,tblBanThanhPham[Mã BTP],0)),INDEX(tblNguyenLieu[Giá/ĐV định lượng],MATCH($G39,tblNguyenLieu[Mã NL],0))),0)</f>
        <v>0</v>
      </c>
      <c r="L39" s="99">
        <f t="shared" si="0"/>
        <v>0</v>
      </c>
      <c r="M39" s="77" t="str">
        <f t="shared" si="1"/>
        <v/>
      </c>
      <c r="N39" s="93"/>
    </row>
    <row r="40" spans="1:14" ht="16" customHeight="1" x14ac:dyDescent="0.15">
      <c r="A40" s="75"/>
      <c r="B40" s="88"/>
      <c r="C40" s="88"/>
      <c r="D40" s="77"/>
      <c r="E40" s="84"/>
      <c r="F40" s="77"/>
      <c r="G40" s="77"/>
      <c r="H40" s="88">
        <f>IFERROR(IF(LEFT($G40,3)="BTP",INDEX(tblBanThanhPham[Tên Bán Thành Phẩm],MATCH($G40,tblBanThanhPham[Mã BTP],0)),INDEX(tblNguyenLieu[Tên Nguyên Liệu],MATCH($G40,tblNguyenLieu[Mã NL],0))),"")</f>
        <v>0</v>
      </c>
      <c r="I40" s="95"/>
      <c r="J40" s="77">
        <f>IFERROR(IF(LEFT($G40,3)="BTP",INDEX(tblBanThanhPham[ĐV định lượng],MATCH($G40,tblBanThanhPham[Mã BTP],0)),INDEX(tblNguyenLieu[ĐV định lượng],MATCH($G40,tblNguyenLieu[Mã NL],0))),"")</f>
        <v>0</v>
      </c>
      <c r="K40" s="97">
        <f>IFERROR(IF(LEFT($G40,3)="BTP",INDEX(tblBanThanhPham[Giá/ĐV định lượng],MATCH($G40,tblBanThanhPham[Mã BTP],0)),INDEX(tblNguyenLieu[Giá/ĐV định lượng],MATCH($G40,tblNguyenLieu[Mã NL],0))),0)</f>
        <v>0</v>
      </c>
      <c r="L40" s="99">
        <f t="shared" si="0"/>
        <v>0</v>
      </c>
      <c r="M40" s="77" t="str">
        <f t="shared" si="1"/>
        <v/>
      </c>
      <c r="N40" s="93"/>
    </row>
    <row r="41" spans="1:14" ht="16" customHeight="1" x14ac:dyDescent="0.15">
      <c r="A41" s="75"/>
      <c r="B41" s="88"/>
      <c r="C41" s="88"/>
      <c r="D41" s="77"/>
      <c r="E41" s="84"/>
      <c r="F41" s="77"/>
      <c r="G41" s="77"/>
      <c r="H41" s="88">
        <f>IFERROR(IF(LEFT($G41,3)="BTP",INDEX(tblBanThanhPham[Tên Bán Thành Phẩm],MATCH($G41,tblBanThanhPham[Mã BTP],0)),INDEX(tblNguyenLieu[Tên Nguyên Liệu],MATCH($G41,tblNguyenLieu[Mã NL],0))),"")</f>
        <v>0</v>
      </c>
      <c r="I41" s="95"/>
      <c r="J41" s="77">
        <f>IFERROR(IF(LEFT($G41,3)="BTP",INDEX(tblBanThanhPham[ĐV định lượng],MATCH($G41,tblBanThanhPham[Mã BTP],0)),INDEX(tblNguyenLieu[ĐV định lượng],MATCH($G41,tblNguyenLieu[Mã NL],0))),"")</f>
        <v>0</v>
      </c>
      <c r="K41" s="97">
        <f>IFERROR(IF(LEFT($G41,3)="BTP",INDEX(tblBanThanhPham[Giá/ĐV định lượng],MATCH($G41,tblBanThanhPham[Mã BTP],0)),INDEX(tblNguyenLieu[Giá/ĐV định lượng],MATCH($G41,tblNguyenLieu[Mã NL],0))),0)</f>
        <v>0</v>
      </c>
      <c r="L41" s="99">
        <f t="shared" si="0"/>
        <v>0</v>
      </c>
      <c r="M41" s="77" t="str">
        <f t="shared" si="1"/>
        <v/>
      </c>
      <c r="N41" s="93"/>
    </row>
    <row r="42" spans="1:14" ht="16" customHeight="1" x14ac:dyDescent="0.15">
      <c r="A42" s="75"/>
      <c r="B42" s="88"/>
      <c r="C42" s="88"/>
      <c r="D42" s="77"/>
      <c r="E42" s="84"/>
      <c r="F42" s="77"/>
      <c r="G42" s="77"/>
      <c r="H42" s="88">
        <f>IFERROR(IF(LEFT($G42,3)="BTP",INDEX(tblBanThanhPham[Tên Bán Thành Phẩm],MATCH($G42,tblBanThanhPham[Mã BTP],0)),INDEX(tblNguyenLieu[Tên Nguyên Liệu],MATCH($G42,tblNguyenLieu[Mã NL],0))),"")</f>
        <v>0</v>
      </c>
      <c r="I42" s="95"/>
      <c r="J42" s="77">
        <f>IFERROR(IF(LEFT($G42,3)="BTP",INDEX(tblBanThanhPham[ĐV định lượng],MATCH($G42,tblBanThanhPham[Mã BTP],0)),INDEX(tblNguyenLieu[ĐV định lượng],MATCH($G42,tblNguyenLieu[Mã NL],0))),"")</f>
        <v>0</v>
      </c>
      <c r="K42" s="97">
        <f>IFERROR(IF(LEFT($G42,3)="BTP",INDEX(tblBanThanhPham[Giá/ĐV định lượng],MATCH($G42,tblBanThanhPham[Mã BTP],0)),INDEX(tblNguyenLieu[Giá/ĐV định lượng],MATCH($G42,tblNguyenLieu[Mã NL],0))),0)</f>
        <v>0</v>
      </c>
      <c r="L42" s="99">
        <f t="shared" si="0"/>
        <v>0</v>
      </c>
      <c r="M42" s="77" t="str">
        <f t="shared" si="1"/>
        <v/>
      </c>
      <c r="N42" s="93"/>
    </row>
    <row r="43" spans="1:14" ht="16" customHeight="1" x14ac:dyDescent="0.15">
      <c r="A43" s="75"/>
      <c r="B43" s="88"/>
      <c r="C43" s="88"/>
      <c r="D43" s="77"/>
      <c r="E43" s="84"/>
      <c r="F43" s="77"/>
      <c r="G43" s="77"/>
      <c r="H43" s="88">
        <f>IFERROR(IF(LEFT($G43,3)="BTP",INDEX(tblBanThanhPham[Tên Bán Thành Phẩm],MATCH($G43,tblBanThanhPham[Mã BTP],0)),INDEX(tblNguyenLieu[Tên Nguyên Liệu],MATCH($G43,tblNguyenLieu[Mã NL],0))),"")</f>
        <v>0</v>
      </c>
      <c r="I43" s="95"/>
      <c r="J43" s="77">
        <f>IFERROR(IF(LEFT($G43,3)="BTP",INDEX(tblBanThanhPham[ĐV định lượng],MATCH($G43,tblBanThanhPham[Mã BTP],0)),INDEX(tblNguyenLieu[ĐV định lượng],MATCH($G43,tblNguyenLieu[Mã NL],0))),"")</f>
        <v>0</v>
      </c>
      <c r="K43" s="97">
        <f>IFERROR(IF(LEFT($G43,3)="BTP",INDEX(tblBanThanhPham[Giá/ĐV định lượng],MATCH($G43,tblBanThanhPham[Mã BTP],0)),INDEX(tblNguyenLieu[Giá/ĐV định lượng],MATCH($G43,tblNguyenLieu[Mã NL],0))),0)</f>
        <v>0</v>
      </c>
      <c r="L43" s="99">
        <f t="shared" si="0"/>
        <v>0</v>
      </c>
      <c r="M43" s="77" t="str">
        <f t="shared" si="1"/>
        <v/>
      </c>
      <c r="N43" s="93"/>
    </row>
    <row r="44" spans="1:14" ht="16" customHeight="1" x14ac:dyDescent="0.15">
      <c r="A44" s="75"/>
      <c r="B44" s="88"/>
      <c r="C44" s="88"/>
      <c r="D44" s="77"/>
      <c r="E44" s="84"/>
      <c r="F44" s="77"/>
      <c r="G44" s="77"/>
      <c r="H44" s="88">
        <f>IFERROR(IF(LEFT($G44,3)="BTP",INDEX(tblBanThanhPham[Tên Bán Thành Phẩm],MATCH($G44,tblBanThanhPham[Mã BTP],0)),INDEX(tblNguyenLieu[Tên Nguyên Liệu],MATCH($G44,tblNguyenLieu[Mã NL],0))),"")</f>
        <v>0</v>
      </c>
      <c r="I44" s="95"/>
      <c r="J44" s="77">
        <f>IFERROR(IF(LEFT($G44,3)="BTP",INDEX(tblBanThanhPham[ĐV định lượng],MATCH($G44,tblBanThanhPham[Mã BTP],0)),INDEX(tblNguyenLieu[ĐV định lượng],MATCH($G44,tblNguyenLieu[Mã NL],0))),"")</f>
        <v>0</v>
      </c>
      <c r="K44" s="97">
        <f>IFERROR(IF(LEFT($G44,3)="BTP",INDEX(tblBanThanhPham[Giá/ĐV định lượng],MATCH($G44,tblBanThanhPham[Mã BTP],0)),INDEX(tblNguyenLieu[Giá/ĐV định lượng],MATCH($G44,tblNguyenLieu[Mã NL],0))),0)</f>
        <v>0</v>
      </c>
      <c r="L44" s="99">
        <f t="shared" si="0"/>
        <v>0</v>
      </c>
      <c r="M44" s="77" t="str">
        <f t="shared" si="1"/>
        <v/>
      </c>
      <c r="N44" s="93"/>
    </row>
    <row r="45" spans="1:14" ht="16" customHeight="1" x14ac:dyDescent="0.15">
      <c r="A45" s="75"/>
      <c r="B45" s="88"/>
      <c r="C45" s="88"/>
      <c r="D45" s="77"/>
      <c r="E45" s="84"/>
      <c r="F45" s="77"/>
      <c r="G45" s="77"/>
      <c r="H45" s="88">
        <f>IFERROR(IF(LEFT($G45,3)="BTP",INDEX(tblBanThanhPham[Tên Bán Thành Phẩm],MATCH($G45,tblBanThanhPham[Mã BTP],0)),INDEX(tblNguyenLieu[Tên Nguyên Liệu],MATCH($G45,tblNguyenLieu[Mã NL],0))),"")</f>
        <v>0</v>
      </c>
      <c r="I45" s="95"/>
      <c r="J45" s="77">
        <f>IFERROR(IF(LEFT($G45,3)="BTP",INDEX(tblBanThanhPham[ĐV định lượng],MATCH($G45,tblBanThanhPham[Mã BTP],0)),INDEX(tblNguyenLieu[ĐV định lượng],MATCH($G45,tblNguyenLieu[Mã NL],0))),"")</f>
        <v>0</v>
      </c>
      <c r="K45" s="97">
        <f>IFERROR(IF(LEFT($G45,3)="BTP",INDEX(tblBanThanhPham[Giá/ĐV định lượng],MATCH($G45,tblBanThanhPham[Mã BTP],0)),INDEX(tblNguyenLieu[Giá/ĐV định lượng],MATCH($G45,tblNguyenLieu[Mã NL],0))),0)</f>
        <v>0</v>
      </c>
      <c r="L45" s="99">
        <f t="shared" si="0"/>
        <v>0</v>
      </c>
      <c r="M45" s="77" t="str">
        <f t="shared" si="1"/>
        <v/>
      </c>
      <c r="N45" s="93"/>
    </row>
    <row r="46" spans="1:14" ht="16" customHeight="1" x14ac:dyDescent="0.15">
      <c r="A46" s="75"/>
      <c r="B46" s="88"/>
      <c r="C46" s="88"/>
      <c r="D46" s="77"/>
      <c r="E46" s="84"/>
      <c r="F46" s="77"/>
      <c r="G46" s="77"/>
      <c r="H46" s="88">
        <f>IFERROR(IF(LEFT($G46,3)="BTP",INDEX(tblBanThanhPham[Tên Bán Thành Phẩm],MATCH($G46,tblBanThanhPham[Mã BTP],0)),INDEX(tblNguyenLieu[Tên Nguyên Liệu],MATCH($G46,tblNguyenLieu[Mã NL],0))),"")</f>
        <v>0</v>
      </c>
      <c r="I46" s="95"/>
      <c r="J46" s="77">
        <f>IFERROR(IF(LEFT($G46,3)="BTP",INDEX(tblBanThanhPham[ĐV định lượng],MATCH($G46,tblBanThanhPham[Mã BTP],0)),INDEX(tblNguyenLieu[ĐV định lượng],MATCH($G46,tblNguyenLieu[Mã NL],0))),"")</f>
        <v>0</v>
      </c>
      <c r="K46" s="97">
        <f>IFERROR(IF(LEFT($G46,3)="BTP",INDEX(tblBanThanhPham[Giá/ĐV định lượng],MATCH($G46,tblBanThanhPham[Mã BTP],0)),INDEX(tblNguyenLieu[Giá/ĐV định lượng],MATCH($G46,tblNguyenLieu[Mã NL],0))),0)</f>
        <v>0</v>
      </c>
      <c r="L46" s="99">
        <f t="shared" si="0"/>
        <v>0</v>
      </c>
      <c r="M46" s="77" t="str">
        <f t="shared" si="1"/>
        <v/>
      </c>
      <c r="N46" s="93"/>
    </row>
    <row r="47" spans="1:14" ht="16" customHeight="1" x14ac:dyDescent="0.15">
      <c r="A47" s="75"/>
      <c r="B47" s="88"/>
      <c r="C47" s="88"/>
      <c r="D47" s="77"/>
      <c r="E47" s="84"/>
      <c r="F47" s="77"/>
      <c r="G47" s="77"/>
      <c r="H47" s="88">
        <f>IFERROR(IF(LEFT($G47,3)="BTP",INDEX(tblBanThanhPham[Tên Bán Thành Phẩm],MATCH($G47,tblBanThanhPham[Mã BTP],0)),INDEX(tblNguyenLieu[Tên Nguyên Liệu],MATCH($G47,tblNguyenLieu[Mã NL],0))),"")</f>
        <v>0</v>
      </c>
      <c r="I47" s="95"/>
      <c r="J47" s="77">
        <f>IFERROR(IF(LEFT($G47,3)="BTP",INDEX(tblBanThanhPham[ĐV định lượng],MATCH($G47,tblBanThanhPham[Mã BTP],0)),INDEX(tblNguyenLieu[ĐV định lượng],MATCH($G47,tblNguyenLieu[Mã NL],0))),"")</f>
        <v>0</v>
      </c>
      <c r="K47" s="97">
        <f>IFERROR(IF(LEFT($G47,3)="BTP",INDEX(tblBanThanhPham[Giá/ĐV định lượng],MATCH($G47,tblBanThanhPham[Mã BTP],0)),INDEX(tblNguyenLieu[Giá/ĐV định lượng],MATCH($G47,tblNguyenLieu[Mã NL],0))),0)</f>
        <v>0</v>
      </c>
      <c r="L47" s="99">
        <f t="shared" si="0"/>
        <v>0</v>
      </c>
      <c r="M47" s="77" t="str">
        <f t="shared" si="1"/>
        <v/>
      </c>
      <c r="N47" s="93"/>
    </row>
    <row r="48" spans="1:14" ht="16" customHeight="1" x14ac:dyDescent="0.15">
      <c r="A48" s="75"/>
      <c r="B48" s="88"/>
      <c r="C48" s="88"/>
      <c r="D48" s="77"/>
      <c r="E48" s="84"/>
      <c r="F48" s="77"/>
      <c r="G48" s="77"/>
      <c r="H48" s="88">
        <f>IFERROR(IF(LEFT($G48,3)="BTP",INDEX(tblBanThanhPham[Tên Bán Thành Phẩm],MATCH($G48,tblBanThanhPham[Mã BTP],0)),INDEX(tblNguyenLieu[Tên Nguyên Liệu],MATCH($G48,tblNguyenLieu[Mã NL],0))),"")</f>
        <v>0</v>
      </c>
      <c r="I48" s="95"/>
      <c r="J48" s="77">
        <f>IFERROR(IF(LEFT($G48,3)="BTP",INDEX(tblBanThanhPham[ĐV định lượng],MATCH($G48,tblBanThanhPham[Mã BTP],0)),INDEX(tblNguyenLieu[ĐV định lượng],MATCH($G48,tblNguyenLieu[Mã NL],0))),"")</f>
        <v>0</v>
      </c>
      <c r="K48" s="97">
        <f>IFERROR(IF(LEFT($G48,3)="BTP",INDEX(tblBanThanhPham[Giá/ĐV định lượng],MATCH($G48,tblBanThanhPham[Mã BTP],0)),INDEX(tblNguyenLieu[Giá/ĐV định lượng],MATCH($G48,tblNguyenLieu[Mã NL],0))),0)</f>
        <v>0</v>
      </c>
      <c r="L48" s="99">
        <f t="shared" si="0"/>
        <v>0</v>
      </c>
      <c r="M48" s="77" t="str">
        <f t="shared" si="1"/>
        <v/>
      </c>
      <c r="N48" s="93"/>
    </row>
    <row r="49" spans="1:14" ht="16" customHeight="1" x14ac:dyDescent="0.15">
      <c r="A49" s="75"/>
      <c r="B49" s="88"/>
      <c r="C49" s="88"/>
      <c r="D49" s="77"/>
      <c r="E49" s="84"/>
      <c r="F49" s="77"/>
      <c r="G49" s="77"/>
      <c r="H49" s="88">
        <f>IFERROR(IF(LEFT($G49,3)="BTP",INDEX(tblBanThanhPham[Tên Bán Thành Phẩm],MATCH($G49,tblBanThanhPham[Mã BTP],0)),INDEX(tblNguyenLieu[Tên Nguyên Liệu],MATCH($G49,tblNguyenLieu[Mã NL],0))),"")</f>
        <v>0</v>
      </c>
      <c r="I49" s="95"/>
      <c r="J49" s="77">
        <f>IFERROR(IF(LEFT($G49,3)="BTP",INDEX(tblBanThanhPham[ĐV định lượng],MATCH($G49,tblBanThanhPham[Mã BTP],0)),INDEX(tblNguyenLieu[ĐV định lượng],MATCH($G49,tblNguyenLieu[Mã NL],0))),"")</f>
        <v>0</v>
      </c>
      <c r="K49" s="97">
        <f>IFERROR(IF(LEFT($G49,3)="BTP",INDEX(tblBanThanhPham[Giá/ĐV định lượng],MATCH($G49,tblBanThanhPham[Mã BTP],0)),INDEX(tblNguyenLieu[Giá/ĐV định lượng],MATCH($G49,tblNguyenLieu[Mã NL],0))),0)</f>
        <v>0</v>
      </c>
      <c r="L49" s="99">
        <f t="shared" si="0"/>
        <v>0</v>
      </c>
      <c r="M49" s="77" t="str">
        <f t="shared" si="1"/>
        <v/>
      </c>
      <c r="N49" s="93"/>
    </row>
    <row r="50" spans="1:14" ht="16" customHeight="1" x14ac:dyDescent="0.15">
      <c r="A50" s="75"/>
      <c r="B50" s="88"/>
      <c r="C50" s="88"/>
      <c r="D50" s="77"/>
      <c r="E50" s="84"/>
      <c r="F50" s="77"/>
      <c r="G50" s="77"/>
      <c r="H50" s="88">
        <f>IFERROR(IF(LEFT($G50,3)="BTP",INDEX(tblBanThanhPham[Tên Bán Thành Phẩm],MATCH($G50,tblBanThanhPham[Mã BTP],0)),INDEX(tblNguyenLieu[Tên Nguyên Liệu],MATCH($G50,tblNguyenLieu[Mã NL],0))),"")</f>
        <v>0</v>
      </c>
      <c r="I50" s="95"/>
      <c r="J50" s="77">
        <f>IFERROR(IF(LEFT($G50,3)="BTP",INDEX(tblBanThanhPham[ĐV định lượng],MATCH($G50,tblBanThanhPham[Mã BTP],0)),INDEX(tblNguyenLieu[ĐV định lượng],MATCH($G50,tblNguyenLieu[Mã NL],0))),"")</f>
        <v>0</v>
      </c>
      <c r="K50" s="97">
        <f>IFERROR(IF(LEFT($G50,3)="BTP",INDEX(tblBanThanhPham[Giá/ĐV định lượng],MATCH($G50,tblBanThanhPham[Mã BTP],0)),INDEX(tblNguyenLieu[Giá/ĐV định lượng],MATCH($G50,tblNguyenLieu[Mã NL],0))),0)</f>
        <v>0</v>
      </c>
      <c r="L50" s="99">
        <f t="shared" si="0"/>
        <v>0</v>
      </c>
      <c r="M50" s="77" t="str">
        <f t="shared" si="1"/>
        <v/>
      </c>
      <c r="N50" s="93"/>
    </row>
    <row r="51" spans="1:14" ht="16" customHeight="1" x14ac:dyDescent="0.15">
      <c r="A51" s="75"/>
      <c r="B51" s="88"/>
      <c r="C51" s="88"/>
      <c r="D51" s="77"/>
      <c r="E51" s="84"/>
      <c r="F51" s="77"/>
      <c r="G51" s="77"/>
      <c r="H51" s="88">
        <f>IFERROR(IF(LEFT($G51,3)="BTP",INDEX(tblBanThanhPham[Tên Bán Thành Phẩm],MATCH($G51,tblBanThanhPham[Mã BTP],0)),INDEX(tblNguyenLieu[Tên Nguyên Liệu],MATCH($G51,tblNguyenLieu[Mã NL],0))),"")</f>
        <v>0</v>
      </c>
      <c r="I51" s="95"/>
      <c r="J51" s="77">
        <f>IFERROR(IF(LEFT($G51,3)="BTP",INDEX(tblBanThanhPham[ĐV định lượng],MATCH($G51,tblBanThanhPham[Mã BTP],0)),INDEX(tblNguyenLieu[ĐV định lượng],MATCH($G51,tblNguyenLieu[Mã NL],0))),"")</f>
        <v>0</v>
      </c>
      <c r="K51" s="97">
        <f>IFERROR(IF(LEFT($G51,3)="BTP",INDEX(tblBanThanhPham[Giá/ĐV định lượng],MATCH($G51,tblBanThanhPham[Mã BTP],0)),INDEX(tblNguyenLieu[Giá/ĐV định lượng],MATCH($G51,tblNguyenLieu[Mã NL],0))),0)</f>
        <v>0</v>
      </c>
      <c r="L51" s="99">
        <f t="shared" si="0"/>
        <v>0</v>
      </c>
      <c r="M51" s="77" t="str">
        <f t="shared" si="1"/>
        <v/>
      </c>
      <c r="N51" s="93"/>
    </row>
    <row r="52" spans="1:14" ht="16" customHeight="1" x14ac:dyDescent="0.15">
      <c r="A52" s="75"/>
      <c r="B52" s="88"/>
      <c r="C52" s="88"/>
      <c r="D52" s="77"/>
      <c r="E52" s="84"/>
      <c r="F52" s="77"/>
      <c r="G52" s="77"/>
      <c r="H52" s="88">
        <f>IFERROR(IF(LEFT($G52,3)="BTP",INDEX(tblBanThanhPham[Tên Bán Thành Phẩm],MATCH($G52,tblBanThanhPham[Mã BTP],0)),INDEX(tblNguyenLieu[Tên Nguyên Liệu],MATCH($G52,tblNguyenLieu[Mã NL],0))),"")</f>
        <v>0</v>
      </c>
      <c r="I52" s="95"/>
      <c r="J52" s="77">
        <f>IFERROR(IF(LEFT($G52,3)="BTP",INDEX(tblBanThanhPham[ĐV định lượng],MATCH($G52,tblBanThanhPham[Mã BTP],0)),INDEX(tblNguyenLieu[ĐV định lượng],MATCH($G52,tblNguyenLieu[Mã NL],0))),"")</f>
        <v>0</v>
      </c>
      <c r="K52" s="97">
        <f>IFERROR(IF(LEFT($G52,3)="BTP",INDEX(tblBanThanhPham[Giá/ĐV định lượng],MATCH($G52,tblBanThanhPham[Mã BTP],0)),INDEX(tblNguyenLieu[Giá/ĐV định lượng],MATCH($G52,tblNguyenLieu[Mã NL],0))),0)</f>
        <v>0</v>
      </c>
      <c r="L52" s="99">
        <f t="shared" si="0"/>
        <v>0</v>
      </c>
      <c r="M52" s="77" t="str">
        <f t="shared" si="1"/>
        <v/>
      </c>
      <c r="N52" s="93"/>
    </row>
    <row r="53" spans="1:14" ht="16" customHeight="1" x14ac:dyDescent="0.15">
      <c r="A53" s="75"/>
      <c r="B53" s="88"/>
      <c r="C53" s="88"/>
      <c r="D53" s="77"/>
      <c r="E53" s="84"/>
      <c r="F53" s="77"/>
      <c r="G53" s="77"/>
      <c r="H53" s="88">
        <f>IFERROR(IF(LEFT($G53,3)="BTP",INDEX(tblBanThanhPham[Tên Bán Thành Phẩm],MATCH($G53,tblBanThanhPham[Mã BTP],0)),INDEX(tblNguyenLieu[Tên Nguyên Liệu],MATCH($G53,tblNguyenLieu[Mã NL],0))),"")</f>
        <v>0</v>
      </c>
      <c r="I53" s="95"/>
      <c r="J53" s="77">
        <f>IFERROR(IF(LEFT($G53,3)="BTP",INDEX(tblBanThanhPham[ĐV định lượng],MATCH($G53,tblBanThanhPham[Mã BTP],0)),INDEX(tblNguyenLieu[ĐV định lượng],MATCH($G53,tblNguyenLieu[Mã NL],0))),"")</f>
        <v>0</v>
      </c>
      <c r="K53" s="97">
        <f>IFERROR(IF(LEFT($G53,3)="BTP",INDEX(tblBanThanhPham[Giá/ĐV định lượng],MATCH($G53,tblBanThanhPham[Mã BTP],0)),INDEX(tblNguyenLieu[Giá/ĐV định lượng],MATCH($G53,tblNguyenLieu[Mã NL],0))),0)</f>
        <v>0</v>
      </c>
      <c r="L53" s="99">
        <f t="shared" si="0"/>
        <v>0</v>
      </c>
      <c r="M53" s="77" t="str">
        <f t="shared" si="1"/>
        <v/>
      </c>
      <c r="N53" s="93"/>
    </row>
    <row r="54" spans="1:14" ht="16" customHeight="1" x14ac:dyDescent="0.15">
      <c r="A54" s="75"/>
      <c r="B54" s="88"/>
      <c r="C54" s="88"/>
      <c r="D54" s="77"/>
      <c r="E54" s="84"/>
      <c r="F54" s="77"/>
      <c r="G54" s="77"/>
      <c r="H54" s="88">
        <f>IFERROR(IF(LEFT($G54,3)="BTP",INDEX(tblBanThanhPham[Tên Bán Thành Phẩm],MATCH($G54,tblBanThanhPham[Mã BTP],0)),INDEX(tblNguyenLieu[Tên Nguyên Liệu],MATCH($G54,tblNguyenLieu[Mã NL],0))),"")</f>
        <v>0</v>
      </c>
      <c r="I54" s="95"/>
      <c r="J54" s="77">
        <f>IFERROR(IF(LEFT($G54,3)="BTP",INDEX(tblBanThanhPham[ĐV định lượng],MATCH($G54,tblBanThanhPham[Mã BTP],0)),INDEX(tblNguyenLieu[ĐV định lượng],MATCH($G54,tblNguyenLieu[Mã NL],0))),"")</f>
        <v>0</v>
      </c>
      <c r="K54" s="97">
        <f>IFERROR(IF(LEFT($G54,3)="BTP",INDEX(tblBanThanhPham[Giá/ĐV định lượng],MATCH($G54,tblBanThanhPham[Mã BTP],0)),INDEX(tblNguyenLieu[Giá/ĐV định lượng],MATCH($G54,tblNguyenLieu[Mã NL],0))),0)</f>
        <v>0</v>
      </c>
      <c r="L54" s="99">
        <f t="shared" si="0"/>
        <v>0</v>
      </c>
      <c r="M54" s="77" t="str">
        <f t="shared" si="1"/>
        <v/>
      </c>
      <c r="N54" s="93"/>
    </row>
    <row r="55" spans="1:14" ht="16" customHeight="1" x14ac:dyDescent="0.15">
      <c r="A55" s="75"/>
      <c r="B55" s="88"/>
      <c r="C55" s="88"/>
      <c r="D55" s="77"/>
      <c r="E55" s="84"/>
      <c r="F55" s="77"/>
      <c r="G55" s="77"/>
      <c r="H55" s="88">
        <f>IFERROR(IF(LEFT($G55,3)="BTP",INDEX(tblBanThanhPham[Tên Bán Thành Phẩm],MATCH($G55,tblBanThanhPham[Mã BTP],0)),INDEX(tblNguyenLieu[Tên Nguyên Liệu],MATCH($G55,tblNguyenLieu[Mã NL],0))),"")</f>
        <v>0</v>
      </c>
      <c r="I55" s="95"/>
      <c r="J55" s="77">
        <f>IFERROR(IF(LEFT($G55,3)="BTP",INDEX(tblBanThanhPham[ĐV định lượng],MATCH($G55,tblBanThanhPham[Mã BTP],0)),INDEX(tblNguyenLieu[ĐV định lượng],MATCH($G55,tblNguyenLieu[Mã NL],0))),"")</f>
        <v>0</v>
      </c>
      <c r="K55" s="97">
        <f>IFERROR(IF(LEFT($G55,3)="BTP",INDEX(tblBanThanhPham[Giá/ĐV định lượng],MATCH($G55,tblBanThanhPham[Mã BTP],0)),INDEX(tblNguyenLieu[Giá/ĐV định lượng],MATCH($G55,tblNguyenLieu[Mã NL],0))),0)</f>
        <v>0</v>
      </c>
      <c r="L55" s="99">
        <f t="shared" si="0"/>
        <v>0</v>
      </c>
      <c r="M55" s="77" t="str">
        <f t="shared" si="1"/>
        <v/>
      </c>
      <c r="N55" s="93"/>
    </row>
    <row r="56" spans="1:14" ht="16" customHeight="1" x14ac:dyDescent="0.15">
      <c r="A56" s="75"/>
      <c r="B56" s="88"/>
      <c r="C56" s="88"/>
      <c r="D56" s="77"/>
      <c r="E56" s="84"/>
      <c r="F56" s="77"/>
      <c r="G56" s="77"/>
      <c r="H56" s="88">
        <f>IFERROR(IF(LEFT($G56,3)="BTP",INDEX(tblBanThanhPham[Tên Bán Thành Phẩm],MATCH($G56,tblBanThanhPham[Mã BTP],0)),INDEX(tblNguyenLieu[Tên Nguyên Liệu],MATCH($G56,tblNguyenLieu[Mã NL],0))),"")</f>
        <v>0</v>
      </c>
      <c r="I56" s="95"/>
      <c r="J56" s="77">
        <f>IFERROR(IF(LEFT($G56,3)="BTP",INDEX(tblBanThanhPham[ĐV định lượng],MATCH($G56,tblBanThanhPham[Mã BTP],0)),INDEX(tblNguyenLieu[ĐV định lượng],MATCH($G56,tblNguyenLieu[Mã NL],0))),"")</f>
        <v>0</v>
      </c>
      <c r="K56" s="97">
        <f>IFERROR(IF(LEFT($G56,3)="BTP",INDEX(tblBanThanhPham[Giá/ĐV định lượng],MATCH($G56,tblBanThanhPham[Mã BTP],0)),INDEX(tblNguyenLieu[Giá/ĐV định lượng],MATCH($G56,tblNguyenLieu[Mã NL],0))),0)</f>
        <v>0</v>
      </c>
      <c r="L56" s="99">
        <f t="shared" si="0"/>
        <v>0</v>
      </c>
      <c r="M56" s="77" t="str">
        <f t="shared" si="1"/>
        <v/>
      </c>
      <c r="N56" s="93"/>
    </row>
    <row r="57" spans="1:14" ht="16" customHeight="1" x14ac:dyDescent="0.15">
      <c r="A57" s="75"/>
      <c r="B57" s="88"/>
      <c r="C57" s="88"/>
      <c r="D57" s="77"/>
      <c r="E57" s="84"/>
      <c r="F57" s="77"/>
      <c r="G57" s="77"/>
      <c r="H57" s="88">
        <f>IFERROR(IF(LEFT($G57,3)="BTP",INDEX(tblBanThanhPham[Tên Bán Thành Phẩm],MATCH($G57,tblBanThanhPham[Mã BTP],0)),INDEX(tblNguyenLieu[Tên Nguyên Liệu],MATCH($G57,tblNguyenLieu[Mã NL],0))),"")</f>
        <v>0</v>
      </c>
      <c r="I57" s="95"/>
      <c r="J57" s="77">
        <f>IFERROR(IF(LEFT($G57,3)="BTP",INDEX(tblBanThanhPham[ĐV định lượng],MATCH($G57,tblBanThanhPham[Mã BTP],0)),INDEX(tblNguyenLieu[ĐV định lượng],MATCH($G57,tblNguyenLieu[Mã NL],0))),"")</f>
        <v>0</v>
      </c>
      <c r="K57" s="97">
        <f>IFERROR(IF(LEFT($G57,3)="BTP",INDEX(tblBanThanhPham[Giá/ĐV định lượng],MATCH($G57,tblBanThanhPham[Mã BTP],0)),INDEX(tblNguyenLieu[Giá/ĐV định lượng],MATCH($G57,tblNguyenLieu[Mã NL],0))),0)</f>
        <v>0</v>
      </c>
      <c r="L57" s="99">
        <f t="shared" si="0"/>
        <v>0</v>
      </c>
      <c r="M57" s="77" t="str">
        <f t="shared" si="1"/>
        <v/>
      </c>
      <c r="N57" s="93"/>
    </row>
    <row r="58" spans="1:14" ht="16" customHeight="1" x14ac:dyDescent="0.15">
      <c r="A58" s="75"/>
      <c r="B58" s="88"/>
      <c r="C58" s="88"/>
      <c r="D58" s="77"/>
      <c r="E58" s="84"/>
      <c r="F58" s="77"/>
      <c r="G58" s="77"/>
      <c r="H58" s="88">
        <f>IFERROR(IF(LEFT($G58,3)="BTP",INDEX(tblBanThanhPham[Tên Bán Thành Phẩm],MATCH($G58,tblBanThanhPham[Mã BTP],0)),INDEX(tblNguyenLieu[Tên Nguyên Liệu],MATCH($G58,tblNguyenLieu[Mã NL],0))),"")</f>
        <v>0</v>
      </c>
      <c r="I58" s="95"/>
      <c r="J58" s="77">
        <f>IFERROR(IF(LEFT($G58,3)="BTP",INDEX(tblBanThanhPham[ĐV định lượng],MATCH($G58,tblBanThanhPham[Mã BTP],0)),INDEX(tblNguyenLieu[ĐV định lượng],MATCH($G58,tblNguyenLieu[Mã NL],0))),"")</f>
        <v>0</v>
      </c>
      <c r="K58" s="97">
        <f>IFERROR(IF(LEFT($G58,3)="BTP",INDEX(tblBanThanhPham[Giá/ĐV định lượng],MATCH($G58,tblBanThanhPham[Mã BTP],0)),INDEX(tblNguyenLieu[Giá/ĐV định lượng],MATCH($G58,tblNguyenLieu[Mã NL],0))),0)</f>
        <v>0</v>
      </c>
      <c r="L58" s="99">
        <f t="shared" si="0"/>
        <v>0</v>
      </c>
      <c r="M58" s="77" t="str">
        <f t="shared" si="1"/>
        <v/>
      </c>
      <c r="N58" s="93"/>
    </row>
    <row r="59" spans="1:14" ht="16" customHeight="1" x14ac:dyDescent="0.15">
      <c r="A59" s="75"/>
      <c r="B59" s="88"/>
      <c r="C59" s="88"/>
      <c r="D59" s="77"/>
      <c r="E59" s="84"/>
      <c r="F59" s="77"/>
      <c r="G59" s="77"/>
      <c r="H59" s="88">
        <f>IFERROR(IF(LEFT($G59,3)="BTP",INDEX(tblBanThanhPham[Tên Bán Thành Phẩm],MATCH($G59,tblBanThanhPham[Mã BTP],0)),INDEX(tblNguyenLieu[Tên Nguyên Liệu],MATCH($G59,tblNguyenLieu[Mã NL],0))),"")</f>
        <v>0</v>
      </c>
      <c r="I59" s="95"/>
      <c r="J59" s="77">
        <f>IFERROR(IF(LEFT($G59,3)="BTP",INDEX(tblBanThanhPham[ĐV định lượng],MATCH($G59,tblBanThanhPham[Mã BTP],0)),INDEX(tblNguyenLieu[ĐV định lượng],MATCH($G59,tblNguyenLieu[Mã NL],0))),"")</f>
        <v>0</v>
      </c>
      <c r="K59" s="97">
        <f>IFERROR(IF(LEFT($G59,3)="BTP",INDEX(tblBanThanhPham[Giá/ĐV định lượng],MATCH($G59,tblBanThanhPham[Mã BTP],0)),INDEX(tblNguyenLieu[Giá/ĐV định lượng],MATCH($G59,tblNguyenLieu[Mã NL],0))),0)</f>
        <v>0</v>
      </c>
      <c r="L59" s="99">
        <f t="shared" si="0"/>
        <v>0</v>
      </c>
      <c r="M59" s="77" t="str">
        <f t="shared" si="1"/>
        <v/>
      </c>
      <c r="N59" s="93"/>
    </row>
    <row r="60" spans="1:14" ht="16" customHeight="1" x14ac:dyDescent="0.15">
      <c r="A60" s="75"/>
      <c r="B60" s="88"/>
      <c r="C60" s="88"/>
      <c r="D60" s="77"/>
      <c r="E60" s="84"/>
      <c r="F60" s="77"/>
      <c r="G60" s="77"/>
      <c r="H60" s="88">
        <f>IFERROR(IF(LEFT($G60,3)="BTP",INDEX(tblBanThanhPham[Tên Bán Thành Phẩm],MATCH($G60,tblBanThanhPham[Mã BTP],0)),INDEX(tblNguyenLieu[Tên Nguyên Liệu],MATCH($G60,tblNguyenLieu[Mã NL],0))),"")</f>
        <v>0</v>
      </c>
      <c r="I60" s="95"/>
      <c r="J60" s="77">
        <f>IFERROR(IF(LEFT($G60,3)="BTP",INDEX(tblBanThanhPham[ĐV định lượng],MATCH($G60,tblBanThanhPham[Mã BTP],0)),INDEX(tblNguyenLieu[ĐV định lượng],MATCH($G60,tblNguyenLieu[Mã NL],0))),"")</f>
        <v>0</v>
      </c>
      <c r="K60" s="97">
        <f>IFERROR(IF(LEFT($G60,3)="BTP",INDEX(tblBanThanhPham[Giá/ĐV định lượng],MATCH($G60,tblBanThanhPham[Mã BTP],0)),INDEX(tblNguyenLieu[Giá/ĐV định lượng],MATCH($G60,tblNguyenLieu[Mã NL],0))),0)</f>
        <v>0</v>
      </c>
      <c r="L60" s="99">
        <f t="shared" si="0"/>
        <v>0</v>
      </c>
      <c r="M60" s="77" t="str">
        <f t="shared" si="1"/>
        <v/>
      </c>
      <c r="N60" s="93"/>
    </row>
    <row r="61" spans="1:14" ht="16" customHeight="1" x14ac:dyDescent="0.15">
      <c r="A61" s="75"/>
      <c r="B61" s="88"/>
      <c r="C61" s="88"/>
      <c r="D61" s="77"/>
      <c r="E61" s="84"/>
      <c r="F61" s="77"/>
      <c r="G61" s="77"/>
      <c r="H61" s="88">
        <f>IFERROR(IF(LEFT($G61,3)="BTP",INDEX(tblBanThanhPham[Tên Bán Thành Phẩm],MATCH($G61,tblBanThanhPham[Mã BTP],0)),INDEX(tblNguyenLieu[Tên Nguyên Liệu],MATCH($G61,tblNguyenLieu[Mã NL],0))),"")</f>
        <v>0</v>
      </c>
      <c r="I61" s="95"/>
      <c r="J61" s="77">
        <f>IFERROR(IF(LEFT($G61,3)="BTP",INDEX(tblBanThanhPham[ĐV định lượng],MATCH($G61,tblBanThanhPham[Mã BTP],0)),INDEX(tblNguyenLieu[ĐV định lượng],MATCH($G61,tblNguyenLieu[Mã NL],0))),"")</f>
        <v>0</v>
      </c>
      <c r="K61" s="97">
        <f>IFERROR(IF(LEFT($G61,3)="BTP",INDEX(tblBanThanhPham[Giá/ĐV định lượng],MATCH($G61,tblBanThanhPham[Mã BTP],0)),INDEX(tblNguyenLieu[Giá/ĐV định lượng],MATCH($G61,tblNguyenLieu[Mã NL],0))),0)</f>
        <v>0</v>
      </c>
      <c r="L61" s="99">
        <f t="shared" si="0"/>
        <v>0</v>
      </c>
      <c r="M61" s="77" t="str">
        <f t="shared" si="1"/>
        <v/>
      </c>
      <c r="N61" s="93"/>
    </row>
    <row r="62" spans="1:14" ht="16" customHeight="1" x14ac:dyDescent="0.15">
      <c r="A62" s="75"/>
      <c r="B62" s="88"/>
      <c r="C62" s="88"/>
      <c r="D62" s="77"/>
      <c r="E62" s="84"/>
      <c r="F62" s="77"/>
      <c r="G62" s="77"/>
      <c r="H62" s="88">
        <f>IFERROR(IF(LEFT($G62,3)="BTP",INDEX(tblBanThanhPham[Tên Bán Thành Phẩm],MATCH($G62,tblBanThanhPham[Mã BTP],0)),INDEX(tblNguyenLieu[Tên Nguyên Liệu],MATCH($G62,tblNguyenLieu[Mã NL],0))),"")</f>
        <v>0</v>
      </c>
      <c r="I62" s="95"/>
      <c r="J62" s="77">
        <f>IFERROR(IF(LEFT($G62,3)="BTP",INDEX(tblBanThanhPham[ĐV định lượng],MATCH($G62,tblBanThanhPham[Mã BTP],0)),INDEX(tblNguyenLieu[ĐV định lượng],MATCH($G62,tblNguyenLieu[Mã NL],0))),"")</f>
        <v>0</v>
      </c>
      <c r="K62" s="97">
        <f>IFERROR(IF(LEFT($G62,3)="BTP",INDEX(tblBanThanhPham[Giá/ĐV định lượng],MATCH($G62,tblBanThanhPham[Mã BTP],0)),INDEX(tblNguyenLieu[Giá/ĐV định lượng],MATCH($G62,tblNguyenLieu[Mã NL],0))),0)</f>
        <v>0</v>
      </c>
      <c r="L62" s="99">
        <f t="shared" si="0"/>
        <v>0</v>
      </c>
      <c r="M62" s="77" t="str">
        <f t="shared" si="1"/>
        <v/>
      </c>
      <c r="N62" s="93"/>
    </row>
    <row r="63" spans="1:14" ht="16" customHeight="1" x14ac:dyDescent="0.15">
      <c r="A63" s="75"/>
      <c r="B63" s="88"/>
      <c r="C63" s="88"/>
      <c r="D63" s="77"/>
      <c r="E63" s="84"/>
      <c r="F63" s="77"/>
      <c r="G63" s="77"/>
      <c r="H63" s="88">
        <f>IFERROR(IF(LEFT($G63,3)="BTP",INDEX(tblBanThanhPham[Tên Bán Thành Phẩm],MATCH($G63,tblBanThanhPham[Mã BTP],0)),INDEX(tblNguyenLieu[Tên Nguyên Liệu],MATCH($G63,tblNguyenLieu[Mã NL],0))),"")</f>
        <v>0</v>
      </c>
      <c r="I63" s="95"/>
      <c r="J63" s="77">
        <f>IFERROR(IF(LEFT($G63,3)="BTP",INDEX(tblBanThanhPham[ĐV định lượng],MATCH($G63,tblBanThanhPham[Mã BTP],0)),INDEX(tblNguyenLieu[ĐV định lượng],MATCH($G63,tblNguyenLieu[Mã NL],0))),"")</f>
        <v>0</v>
      </c>
      <c r="K63" s="97">
        <f>IFERROR(IF(LEFT($G63,3)="BTP",INDEX(tblBanThanhPham[Giá/ĐV định lượng],MATCH($G63,tblBanThanhPham[Mã BTP],0)),INDEX(tblNguyenLieu[Giá/ĐV định lượng],MATCH($G63,tblNguyenLieu[Mã NL],0))),0)</f>
        <v>0</v>
      </c>
      <c r="L63" s="99">
        <f t="shared" si="0"/>
        <v>0</v>
      </c>
      <c r="M63" s="77" t="str">
        <f t="shared" si="1"/>
        <v/>
      </c>
      <c r="N63" s="93"/>
    </row>
    <row r="64" spans="1:14" ht="16" customHeight="1" x14ac:dyDescent="0.15">
      <c r="A64" s="75"/>
      <c r="B64" s="88"/>
      <c r="C64" s="88"/>
      <c r="D64" s="77"/>
      <c r="E64" s="84"/>
      <c r="F64" s="77"/>
      <c r="G64" s="77"/>
      <c r="H64" s="88">
        <f>IFERROR(IF(LEFT($G64,3)="BTP",INDEX(tblBanThanhPham[Tên Bán Thành Phẩm],MATCH($G64,tblBanThanhPham[Mã BTP],0)),INDEX(tblNguyenLieu[Tên Nguyên Liệu],MATCH($G64,tblNguyenLieu[Mã NL],0))),"")</f>
        <v>0</v>
      </c>
      <c r="I64" s="95"/>
      <c r="J64" s="77">
        <f>IFERROR(IF(LEFT($G64,3)="BTP",INDEX(tblBanThanhPham[ĐV định lượng],MATCH($G64,tblBanThanhPham[Mã BTP],0)),INDEX(tblNguyenLieu[ĐV định lượng],MATCH($G64,tblNguyenLieu[Mã NL],0))),"")</f>
        <v>0</v>
      </c>
      <c r="K64" s="97">
        <f>IFERROR(IF(LEFT($G64,3)="BTP",INDEX(tblBanThanhPham[Giá/ĐV định lượng],MATCH($G64,tblBanThanhPham[Mã BTP],0)),INDEX(tblNguyenLieu[Giá/ĐV định lượng],MATCH($G64,tblNguyenLieu[Mã NL],0))),0)</f>
        <v>0</v>
      </c>
      <c r="L64" s="99">
        <f t="shared" si="0"/>
        <v>0</v>
      </c>
      <c r="M64" s="77" t="str">
        <f t="shared" si="1"/>
        <v/>
      </c>
      <c r="N64" s="93"/>
    </row>
    <row r="65" spans="1:14" ht="16" customHeight="1" x14ac:dyDescent="0.15">
      <c r="A65" s="75"/>
      <c r="B65" s="88"/>
      <c r="C65" s="88"/>
      <c r="D65" s="77"/>
      <c r="E65" s="84"/>
      <c r="F65" s="77"/>
      <c r="G65" s="77"/>
      <c r="H65" s="88">
        <f>IFERROR(IF(LEFT($G65,3)="BTP",INDEX(tblBanThanhPham[Tên Bán Thành Phẩm],MATCH($G65,tblBanThanhPham[Mã BTP],0)),INDEX(tblNguyenLieu[Tên Nguyên Liệu],MATCH($G65,tblNguyenLieu[Mã NL],0))),"")</f>
        <v>0</v>
      </c>
      <c r="I65" s="95"/>
      <c r="J65" s="77">
        <f>IFERROR(IF(LEFT($G65,3)="BTP",INDEX(tblBanThanhPham[ĐV định lượng],MATCH($G65,tblBanThanhPham[Mã BTP],0)),INDEX(tblNguyenLieu[ĐV định lượng],MATCH($G65,tblNguyenLieu[Mã NL],0))),"")</f>
        <v>0</v>
      </c>
      <c r="K65" s="97">
        <f>IFERROR(IF(LEFT($G65,3)="BTP",INDEX(tblBanThanhPham[Giá/ĐV định lượng],MATCH($G65,tblBanThanhPham[Mã BTP],0)),INDEX(tblNguyenLieu[Giá/ĐV định lượng],MATCH($G65,tblNguyenLieu[Mã NL],0))),0)</f>
        <v>0</v>
      </c>
      <c r="L65" s="99">
        <f t="shared" si="0"/>
        <v>0</v>
      </c>
      <c r="M65" s="77" t="str">
        <f t="shared" si="1"/>
        <v/>
      </c>
      <c r="N65" s="93"/>
    </row>
    <row r="66" spans="1:14" ht="16" customHeight="1" x14ac:dyDescent="0.15">
      <c r="A66" s="75"/>
      <c r="B66" s="88"/>
      <c r="C66" s="88"/>
      <c r="D66" s="77"/>
      <c r="E66" s="84"/>
      <c r="F66" s="77"/>
      <c r="G66" s="77"/>
      <c r="H66" s="88">
        <f>IFERROR(IF(LEFT($G66,3)="BTP",INDEX(tblBanThanhPham[Tên Bán Thành Phẩm],MATCH($G66,tblBanThanhPham[Mã BTP],0)),INDEX(tblNguyenLieu[Tên Nguyên Liệu],MATCH($G66,tblNguyenLieu[Mã NL],0))),"")</f>
        <v>0</v>
      </c>
      <c r="I66" s="95"/>
      <c r="J66" s="77">
        <f>IFERROR(IF(LEFT($G66,3)="BTP",INDEX(tblBanThanhPham[ĐV định lượng],MATCH($G66,tblBanThanhPham[Mã BTP],0)),INDEX(tblNguyenLieu[ĐV định lượng],MATCH($G66,tblNguyenLieu[Mã NL],0))),"")</f>
        <v>0</v>
      </c>
      <c r="K66" s="97">
        <f>IFERROR(IF(LEFT($G66,3)="BTP",INDEX(tblBanThanhPham[Giá/ĐV định lượng],MATCH($G66,tblBanThanhPham[Mã BTP],0)),INDEX(tblNguyenLieu[Giá/ĐV định lượng],MATCH($G66,tblNguyenLieu[Mã NL],0))),0)</f>
        <v>0</v>
      </c>
      <c r="L66" s="99">
        <f t="shared" si="0"/>
        <v>0</v>
      </c>
      <c r="M66" s="77" t="str">
        <f t="shared" si="1"/>
        <v/>
      </c>
      <c r="N66" s="93"/>
    </row>
    <row r="67" spans="1:14" ht="16" customHeight="1" x14ac:dyDescent="0.15">
      <c r="A67" s="75"/>
      <c r="B67" s="88"/>
      <c r="C67" s="88"/>
      <c r="D67" s="77"/>
      <c r="E67" s="84"/>
      <c r="F67" s="77"/>
      <c r="G67" s="77"/>
      <c r="H67" s="88">
        <f>IFERROR(IF(LEFT($G67,3)="BTP",INDEX(tblBanThanhPham[Tên Bán Thành Phẩm],MATCH($G67,tblBanThanhPham[Mã BTP],0)),INDEX(tblNguyenLieu[Tên Nguyên Liệu],MATCH($G67,tblNguyenLieu[Mã NL],0))),"")</f>
        <v>0</v>
      </c>
      <c r="I67" s="95"/>
      <c r="J67" s="77">
        <f>IFERROR(IF(LEFT($G67,3)="BTP",INDEX(tblBanThanhPham[ĐV định lượng],MATCH($G67,tblBanThanhPham[Mã BTP],0)),INDEX(tblNguyenLieu[ĐV định lượng],MATCH($G67,tblNguyenLieu[Mã NL],0))),"")</f>
        <v>0</v>
      </c>
      <c r="K67" s="97">
        <f>IFERROR(IF(LEFT($G67,3)="BTP",INDEX(tblBanThanhPham[Giá/ĐV định lượng],MATCH($G67,tblBanThanhPham[Mã BTP],0)),INDEX(tblNguyenLieu[Giá/ĐV định lượng],MATCH($G67,tblNguyenLieu[Mã NL],0))),0)</f>
        <v>0</v>
      </c>
      <c r="L67" s="99">
        <f t="shared" si="0"/>
        <v>0</v>
      </c>
      <c r="M67" s="77" t="str">
        <f t="shared" si="1"/>
        <v/>
      </c>
      <c r="N67" s="93"/>
    </row>
    <row r="68" spans="1:14" ht="16" customHeight="1" x14ac:dyDescent="0.15">
      <c r="A68" s="75"/>
      <c r="B68" s="88"/>
      <c r="C68" s="88"/>
      <c r="D68" s="77"/>
      <c r="E68" s="84"/>
      <c r="F68" s="77"/>
      <c r="G68" s="77"/>
      <c r="H68" s="88">
        <f>IFERROR(IF(LEFT($G68,3)="BTP",INDEX(tblBanThanhPham[Tên Bán Thành Phẩm],MATCH($G68,tblBanThanhPham[Mã BTP],0)),INDEX(tblNguyenLieu[Tên Nguyên Liệu],MATCH($G68,tblNguyenLieu[Mã NL],0))),"")</f>
        <v>0</v>
      </c>
      <c r="I68" s="95"/>
      <c r="J68" s="77">
        <f>IFERROR(IF(LEFT($G68,3)="BTP",INDEX(tblBanThanhPham[ĐV định lượng],MATCH($G68,tblBanThanhPham[Mã BTP],0)),INDEX(tblNguyenLieu[ĐV định lượng],MATCH($G68,tblNguyenLieu[Mã NL],0))),"")</f>
        <v>0</v>
      </c>
      <c r="K68" s="97">
        <f>IFERROR(IF(LEFT($G68,3)="BTP",INDEX(tblBanThanhPham[Giá/ĐV định lượng],MATCH($G68,tblBanThanhPham[Mã BTP],0)),INDEX(tblNguyenLieu[Giá/ĐV định lượng],MATCH($G68,tblNguyenLieu[Mã NL],0))),0)</f>
        <v>0</v>
      </c>
      <c r="L68" s="99">
        <f t="shared" ref="L68:L131" si="2">IFERROR($I68*$K68,0)</f>
        <v>0</v>
      </c>
      <c r="M68" s="77" t="str">
        <f t="shared" ref="M68:M131" si="3">IF($G68="","",IF(LEFT($G68,3)="BTP","BTP","NL"))</f>
        <v/>
      </c>
      <c r="N68" s="93"/>
    </row>
    <row r="69" spans="1:14" ht="16" customHeight="1" x14ac:dyDescent="0.15">
      <c r="A69" s="75"/>
      <c r="B69" s="88"/>
      <c r="C69" s="88"/>
      <c r="D69" s="77"/>
      <c r="E69" s="84"/>
      <c r="F69" s="77"/>
      <c r="G69" s="77"/>
      <c r="H69" s="88">
        <f>IFERROR(IF(LEFT($G69,3)="BTP",INDEX(tblBanThanhPham[Tên Bán Thành Phẩm],MATCH($G69,tblBanThanhPham[Mã BTP],0)),INDEX(tblNguyenLieu[Tên Nguyên Liệu],MATCH($G69,tblNguyenLieu[Mã NL],0))),"")</f>
        <v>0</v>
      </c>
      <c r="I69" s="95"/>
      <c r="J69" s="77">
        <f>IFERROR(IF(LEFT($G69,3)="BTP",INDEX(tblBanThanhPham[ĐV định lượng],MATCH($G69,tblBanThanhPham[Mã BTP],0)),INDEX(tblNguyenLieu[ĐV định lượng],MATCH($G69,tblNguyenLieu[Mã NL],0))),"")</f>
        <v>0</v>
      </c>
      <c r="K69" s="97">
        <f>IFERROR(IF(LEFT($G69,3)="BTP",INDEX(tblBanThanhPham[Giá/ĐV định lượng],MATCH($G69,tblBanThanhPham[Mã BTP],0)),INDEX(tblNguyenLieu[Giá/ĐV định lượng],MATCH($G69,tblNguyenLieu[Mã NL],0))),0)</f>
        <v>0</v>
      </c>
      <c r="L69" s="99">
        <f t="shared" si="2"/>
        <v>0</v>
      </c>
      <c r="M69" s="77" t="str">
        <f t="shared" si="3"/>
        <v/>
      </c>
      <c r="N69" s="93"/>
    </row>
    <row r="70" spans="1:14" ht="16" customHeight="1" x14ac:dyDescent="0.15">
      <c r="A70" s="75"/>
      <c r="B70" s="88"/>
      <c r="C70" s="88"/>
      <c r="D70" s="77"/>
      <c r="E70" s="84"/>
      <c r="F70" s="77"/>
      <c r="G70" s="77"/>
      <c r="H70" s="88">
        <f>IFERROR(IF(LEFT($G70,3)="BTP",INDEX(tblBanThanhPham[Tên Bán Thành Phẩm],MATCH($G70,tblBanThanhPham[Mã BTP],0)),INDEX(tblNguyenLieu[Tên Nguyên Liệu],MATCH($G70,tblNguyenLieu[Mã NL],0))),"")</f>
        <v>0</v>
      </c>
      <c r="I70" s="95"/>
      <c r="J70" s="77">
        <f>IFERROR(IF(LEFT($G70,3)="BTP",INDEX(tblBanThanhPham[ĐV định lượng],MATCH($G70,tblBanThanhPham[Mã BTP],0)),INDEX(tblNguyenLieu[ĐV định lượng],MATCH($G70,tblNguyenLieu[Mã NL],0))),"")</f>
        <v>0</v>
      </c>
      <c r="K70" s="97">
        <f>IFERROR(IF(LEFT($G70,3)="BTP",INDEX(tblBanThanhPham[Giá/ĐV định lượng],MATCH($G70,tblBanThanhPham[Mã BTP],0)),INDEX(tblNguyenLieu[Giá/ĐV định lượng],MATCH($G70,tblNguyenLieu[Mã NL],0))),0)</f>
        <v>0</v>
      </c>
      <c r="L70" s="99">
        <f t="shared" si="2"/>
        <v>0</v>
      </c>
      <c r="M70" s="77" t="str">
        <f t="shared" si="3"/>
        <v/>
      </c>
      <c r="N70" s="93"/>
    </row>
    <row r="71" spans="1:14" ht="16" customHeight="1" x14ac:dyDescent="0.15">
      <c r="A71" s="75"/>
      <c r="B71" s="88"/>
      <c r="C71" s="88"/>
      <c r="D71" s="77"/>
      <c r="E71" s="84"/>
      <c r="F71" s="77"/>
      <c r="G71" s="77"/>
      <c r="H71" s="88">
        <f>IFERROR(IF(LEFT($G71,3)="BTP",INDEX(tblBanThanhPham[Tên Bán Thành Phẩm],MATCH($G71,tblBanThanhPham[Mã BTP],0)),INDEX(tblNguyenLieu[Tên Nguyên Liệu],MATCH($G71,tblNguyenLieu[Mã NL],0))),"")</f>
        <v>0</v>
      </c>
      <c r="I71" s="95"/>
      <c r="J71" s="77">
        <f>IFERROR(IF(LEFT($G71,3)="BTP",INDEX(tblBanThanhPham[ĐV định lượng],MATCH($G71,tblBanThanhPham[Mã BTP],0)),INDEX(tblNguyenLieu[ĐV định lượng],MATCH($G71,tblNguyenLieu[Mã NL],0))),"")</f>
        <v>0</v>
      </c>
      <c r="K71" s="97">
        <f>IFERROR(IF(LEFT($G71,3)="BTP",INDEX(tblBanThanhPham[Giá/ĐV định lượng],MATCH($G71,tblBanThanhPham[Mã BTP],0)),INDEX(tblNguyenLieu[Giá/ĐV định lượng],MATCH($G71,tblNguyenLieu[Mã NL],0))),0)</f>
        <v>0</v>
      </c>
      <c r="L71" s="99">
        <f t="shared" si="2"/>
        <v>0</v>
      </c>
      <c r="M71" s="77" t="str">
        <f t="shared" si="3"/>
        <v/>
      </c>
      <c r="N71" s="93"/>
    </row>
    <row r="72" spans="1:14" ht="16" customHeight="1" x14ac:dyDescent="0.15">
      <c r="A72" s="75"/>
      <c r="B72" s="88"/>
      <c r="C72" s="88"/>
      <c r="D72" s="77"/>
      <c r="E72" s="84"/>
      <c r="F72" s="77"/>
      <c r="G72" s="77"/>
      <c r="H72" s="88">
        <f>IFERROR(IF(LEFT($G72,3)="BTP",INDEX(tblBanThanhPham[Tên Bán Thành Phẩm],MATCH($G72,tblBanThanhPham[Mã BTP],0)),INDEX(tblNguyenLieu[Tên Nguyên Liệu],MATCH($G72,tblNguyenLieu[Mã NL],0))),"")</f>
        <v>0</v>
      </c>
      <c r="I72" s="95"/>
      <c r="J72" s="77">
        <f>IFERROR(IF(LEFT($G72,3)="BTP",INDEX(tblBanThanhPham[ĐV định lượng],MATCH($G72,tblBanThanhPham[Mã BTP],0)),INDEX(tblNguyenLieu[ĐV định lượng],MATCH($G72,tblNguyenLieu[Mã NL],0))),"")</f>
        <v>0</v>
      </c>
      <c r="K72" s="97">
        <f>IFERROR(IF(LEFT($G72,3)="BTP",INDEX(tblBanThanhPham[Giá/ĐV định lượng],MATCH($G72,tblBanThanhPham[Mã BTP],0)),INDEX(tblNguyenLieu[Giá/ĐV định lượng],MATCH($G72,tblNguyenLieu[Mã NL],0))),0)</f>
        <v>0</v>
      </c>
      <c r="L72" s="99">
        <f t="shared" si="2"/>
        <v>0</v>
      </c>
      <c r="M72" s="77" t="str">
        <f t="shared" si="3"/>
        <v/>
      </c>
      <c r="N72" s="93"/>
    </row>
    <row r="73" spans="1:14" ht="16" customHeight="1" x14ac:dyDescent="0.15">
      <c r="A73" s="75"/>
      <c r="B73" s="88"/>
      <c r="C73" s="88"/>
      <c r="D73" s="77"/>
      <c r="E73" s="84"/>
      <c r="F73" s="77"/>
      <c r="G73" s="77"/>
      <c r="H73" s="88">
        <f>IFERROR(IF(LEFT($G73,3)="BTP",INDEX(tblBanThanhPham[Tên Bán Thành Phẩm],MATCH($G73,tblBanThanhPham[Mã BTP],0)),INDEX(tblNguyenLieu[Tên Nguyên Liệu],MATCH($G73,tblNguyenLieu[Mã NL],0))),"")</f>
        <v>0</v>
      </c>
      <c r="I73" s="95"/>
      <c r="J73" s="77">
        <f>IFERROR(IF(LEFT($G73,3)="BTP",INDEX(tblBanThanhPham[ĐV định lượng],MATCH($G73,tblBanThanhPham[Mã BTP],0)),INDEX(tblNguyenLieu[ĐV định lượng],MATCH($G73,tblNguyenLieu[Mã NL],0))),"")</f>
        <v>0</v>
      </c>
      <c r="K73" s="97">
        <f>IFERROR(IF(LEFT($G73,3)="BTP",INDEX(tblBanThanhPham[Giá/ĐV định lượng],MATCH($G73,tblBanThanhPham[Mã BTP],0)),INDEX(tblNguyenLieu[Giá/ĐV định lượng],MATCH($G73,tblNguyenLieu[Mã NL],0))),0)</f>
        <v>0</v>
      </c>
      <c r="L73" s="99">
        <f t="shared" si="2"/>
        <v>0</v>
      </c>
      <c r="M73" s="77" t="str">
        <f t="shared" si="3"/>
        <v/>
      </c>
      <c r="N73" s="93"/>
    </row>
    <row r="74" spans="1:14" ht="16" customHeight="1" x14ac:dyDescent="0.15">
      <c r="A74" s="75"/>
      <c r="B74" s="88"/>
      <c r="C74" s="88"/>
      <c r="D74" s="77"/>
      <c r="E74" s="84"/>
      <c r="F74" s="77"/>
      <c r="G74" s="77"/>
      <c r="H74" s="88">
        <f>IFERROR(IF(LEFT($G74,3)="BTP",INDEX(tblBanThanhPham[Tên Bán Thành Phẩm],MATCH($G74,tblBanThanhPham[Mã BTP],0)),INDEX(tblNguyenLieu[Tên Nguyên Liệu],MATCH($G74,tblNguyenLieu[Mã NL],0))),"")</f>
        <v>0</v>
      </c>
      <c r="I74" s="95"/>
      <c r="J74" s="77">
        <f>IFERROR(IF(LEFT($G74,3)="BTP",INDEX(tblBanThanhPham[ĐV định lượng],MATCH($G74,tblBanThanhPham[Mã BTP],0)),INDEX(tblNguyenLieu[ĐV định lượng],MATCH($G74,tblNguyenLieu[Mã NL],0))),"")</f>
        <v>0</v>
      </c>
      <c r="K74" s="97">
        <f>IFERROR(IF(LEFT($G74,3)="BTP",INDEX(tblBanThanhPham[Giá/ĐV định lượng],MATCH($G74,tblBanThanhPham[Mã BTP],0)),INDEX(tblNguyenLieu[Giá/ĐV định lượng],MATCH($G74,tblNguyenLieu[Mã NL],0))),0)</f>
        <v>0</v>
      </c>
      <c r="L74" s="99">
        <f t="shared" si="2"/>
        <v>0</v>
      </c>
      <c r="M74" s="77" t="str">
        <f t="shared" si="3"/>
        <v/>
      </c>
      <c r="N74" s="93"/>
    </row>
    <row r="75" spans="1:14" ht="16" customHeight="1" x14ac:dyDescent="0.15">
      <c r="A75" s="75"/>
      <c r="B75" s="88"/>
      <c r="C75" s="88"/>
      <c r="D75" s="77"/>
      <c r="E75" s="84"/>
      <c r="F75" s="77"/>
      <c r="G75" s="77"/>
      <c r="H75" s="88">
        <f>IFERROR(IF(LEFT($G75,3)="BTP",INDEX(tblBanThanhPham[Tên Bán Thành Phẩm],MATCH($G75,tblBanThanhPham[Mã BTP],0)),INDEX(tblNguyenLieu[Tên Nguyên Liệu],MATCH($G75,tblNguyenLieu[Mã NL],0))),"")</f>
        <v>0</v>
      </c>
      <c r="I75" s="95"/>
      <c r="J75" s="77">
        <f>IFERROR(IF(LEFT($G75,3)="BTP",INDEX(tblBanThanhPham[ĐV định lượng],MATCH($G75,tblBanThanhPham[Mã BTP],0)),INDEX(tblNguyenLieu[ĐV định lượng],MATCH($G75,tblNguyenLieu[Mã NL],0))),"")</f>
        <v>0</v>
      </c>
      <c r="K75" s="97">
        <f>IFERROR(IF(LEFT($G75,3)="BTP",INDEX(tblBanThanhPham[Giá/ĐV định lượng],MATCH($G75,tblBanThanhPham[Mã BTP],0)),INDEX(tblNguyenLieu[Giá/ĐV định lượng],MATCH($G75,tblNguyenLieu[Mã NL],0))),0)</f>
        <v>0</v>
      </c>
      <c r="L75" s="99">
        <f t="shared" si="2"/>
        <v>0</v>
      </c>
      <c r="M75" s="77" t="str">
        <f t="shared" si="3"/>
        <v/>
      </c>
      <c r="N75" s="93"/>
    </row>
    <row r="76" spans="1:14" ht="16" customHeight="1" x14ac:dyDescent="0.15">
      <c r="A76" s="75"/>
      <c r="B76" s="88"/>
      <c r="C76" s="88"/>
      <c r="D76" s="77"/>
      <c r="E76" s="84"/>
      <c r="F76" s="77"/>
      <c r="G76" s="77"/>
      <c r="H76" s="88">
        <f>IFERROR(IF(LEFT($G76,3)="BTP",INDEX(tblBanThanhPham[Tên Bán Thành Phẩm],MATCH($G76,tblBanThanhPham[Mã BTP],0)),INDEX(tblNguyenLieu[Tên Nguyên Liệu],MATCH($G76,tblNguyenLieu[Mã NL],0))),"")</f>
        <v>0</v>
      </c>
      <c r="I76" s="95"/>
      <c r="J76" s="77">
        <f>IFERROR(IF(LEFT($G76,3)="BTP",INDEX(tblBanThanhPham[ĐV định lượng],MATCH($G76,tblBanThanhPham[Mã BTP],0)),INDEX(tblNguyenLieu[ĐV định lượng],MATCH($G76,tblNguyenLieu[Mã NL],0))),"")</f>
        <v>0</v>
      </c>
      <c r="K76" s="97">
        <f>IFERROR(IF(LEFT($G76,3)="BTP",INDEX(tblBanThanhPham[Giá/ĐV định lượng],MATCH($G76,tblBanThanhPham[Mã BTP],0)),INDEX(tblNguyenLieu[Giá/ĐV định lượng],MATCH($G76,tblNguyenLieu[Mã NL],0))),0)</f>
        <v>0</v>
      </c>
      <c r="L76" s="99">
        <f t="shared" si="2"/>
        <v>0</v>
      </c>
      <c r="M76" s="77" t="str">
        <f t="shared" si="3"/>
        <v/>
      </c>
      <c r="N76" s="93"/>
    </row>
    <row r="77" spans="1:14" ht="16" customHeight="1" x14ac:dyDescent="0.15">
      <c r="A77" s="75"/>
      <c r="B77" s="88"/>
      <c r="C77" s="88"/>
      <c r="D77" s="77"/>
      <c r="E77" s="84"/>
      <c r="F77" s="77"/>
      <c r="G77" s="77"/>
      <c r="H77" s="88">
        <f>IFERROR(IF(LEFT($G77,3)="BTP",INDEX(tblBanThanhPham[Tên Bán Thành Phẩm],MATCH($G77,tblBanThanhPham[Mã BTP],0)),INDEX(tblNguyenLieu[Tên Nguyên Liệu],MATCH($G77,tblNguyenLieu[Mã NL],0))),"")</f>
        <v>0</v>
      </c>
      <c r="I77" s="95"/>
      <c r="J77" s="77">
        <f>IFERROR(IF(LEFT($G77,3)="BTP",INDEX(tblBanThanhPham[ĐV định lượng],MATCH($G77,tblBanThanhPham[Mã BTP],0)),INDEX(tblNguyenLieu[ĐV định lượng],MATCH($G77,tblNguyenLieu[Mã NL],0))),"")</f>
        <v>0</v>
      </c>
      <c r="K77" s="97">
        <f>IFERROR(IF(LEFT($G77,3)="BTP",INDEX(tblBanThanhPham[Giá/ĐV định lượng],MATCH($G77,tblBanThanhPham[Mã BTP],0)),INDEX(tblNguyenLieu[Giá/ĐV định lượng],MATCH($G77,tblNguyenLieu[Mã NL],0))),0)</f>
        <v>0</v>
      </c>
      <c r="L77" s="99">
        <f t="shared" si="2"/>
        <v>0</v>
      </c>
      <c r="M77" s="77" t="str">
        <f t="shared" si="3"/>
        <v/>
      </c>
      <c r="N77" s="93"/>
    </row>
    <row r="78" spans="1:14" ht="16" customHeight="1" x14ac:dyDescent="0.15">
      <c r="A78" s="75"/>
      <c r="B78" s="88"/>
      <c r="C78" s="88"/>
      <c r="D78" s="77"/>
      <c r="E78" s="84"/>
      <c r="F78" s="77"/>
      <c r="G78" s="77"/>
      <c r="H78" s="88">
        <f>IFERROR(IF(LEFT($G78,3)="BTP",INDEX(tblBanThanhPham[Tên Bán Thành Phẩm],MATCH($G78,tblBanThanhPham[Mã BTP],0)),INDEX(tblNguyenLieu[Tên Nguyên Liệu],MATCH($G78,tblNguyenLieu[Mã NL],0))),"")</f>
        <v>0</v>
      </c>
      <c r="I78" s="95"/>
      <c r="J78" s="77">
        <f>IFERROR(IF(LEFT($G78,3)="BTP",INDEX(tblBanThanhPham[ĐV định lượng],MATCH($G78,tblBanThanhPham[Mã BTP],0)),INDEX(tblNguyenLieu[ĐV định lượng],MATCH($G78,tblNguyenLieu[Mã NL],0))),"")</f>
        <v>0</v>
      </c>
      <c r="K78" s="97">
        <f>IFERROR(IF(LEFT($G78,3)="BTP",INDEX(tblBanThanhPham[Giá/ĐV định lượng],MATCH($G78,tblBanThanhPham[Mã BTP],0)),INDEX(tblNguyenLieu[Giá/ĐV định lượng],MATCH($G78,tblNguyenLieu[Mã NL],0))),0)</f>
        <v>0</v>
      </c>
      <c r="L78" s="99">
        <f t="shared" si="2"/>
        <v>0</v>
      </c>
      <c r="M78" s="77" t="str">
        <f t="shared" si="3"/>
        <v/>
      </c>
      <c r="N78" s="93"/>
    </row>
    <row r="79" spans="1:14" ht="16" customHeight="1" x14ac:dyDescent="0.15">
      <c r="A79" s="75"/>
      <c r="B79" s="88"/>
      <c r="C79" s="88"/>
      <c r="D79" s="77"/>
      <c r="E79" s="84"/>
      <c r="F79" s="77"/>
      <c r="G79" s="77"/>
      <c r="H79" s="88">
        <f>IFERROR(IF(LEFT($G79,3)="BTP",INDEX(tblBanThanhPham[Tên Bán Thành Phẩm],MATCH($G79,tblBanThanhPham[Mã BTP],0)),INDEX(tblNguyenLieu[Tên Nguyên Liệu],MATCH($G79,tblNguyenLieu[Mã NL],0))),"")</f>
        <v>0</v>
      </c>
      <c r="I79" s="95"/>
      <c r="J79" s="77">
        <f>IFERROR(IF(LEFT($G79,3)="BTP",INDEX(tblBanThanhPham[ĐV định lượng],MATCH($G79,tblBanThanhPham[Mã BTP],0)),INDEX(tblNguyenLieu[ĐV định lượng],MATCH($G79,tblNguyenLieu[Mã NL],0))),"")</f>
        <v>0</v>
      </c>
      <c r="K79" s="97">
        <f>IFERROR(IF(LEFT($G79,3)="BTP",INDEX(tblBanThanhPham[Giá/ĐV định lượng],MATCH($G79,tblBanThanhPham[Mã BTP],0)),INDEX(tblNguyenLieu[Giá/ĐV định lượng],MATCH($G79,tblNguyenLieu[Mã NL],0))),0)</f>
        <v>0</v>
      </c>
      <c r="L79" s="99">
        <f t="shared" si="2"/>
        <v>0</v>
      </c>
      <c r="M79" s="77" t="str">
        <f t="shared" si="3"/>
        <v/>
      </c>
      <c r="N79" s="93"/>
    </row>
    <row r="80" spans="1:14" ht="16" customHeight="1" x14ac:dyDescent="0.15">
      <c r="A80" s="75"/>
      <c r="B80" s="88"/>
      <c r="C80" s="88"/>
      <c r="D80" s="77"/>
      <c r="E80" s="84"/>
      <c r="F80" s="77"/>
      <c r="G80" s="77"/>
      <c r="H80" s="88">
        <f>IFERROR(IF(LEFT($G80,3)="BTP",INDEX(tblBanThanhPham[Tên Bán Thành Phẩm],MATCH($G80,tblBanThanhPham[Mã BTP],0)),INDEX(tblNguyenLieu[Tên Nguyên Liệu],MATCH($G80,tblNguyenLieu[Mã NL],0))),"")</f>
        <v>0</v>
      </c>
      <c r="I80" s="95"/>
      <c r="J80" s="77">
        <f>IFERROR(IF(LEFT($G80,3)="BTP",INDEX(tblBanThanhPham[ĐV định lượng],MATCH($G80,tblBanThanhPham[Mã BTP],0)),INDEX(tblNguyenLieu[ĐV định lượng],MATCH($G80,tblNguyenLieu[Mã NL],0))),"")</f>
        <v>0</v>
      </c>
      <c r="K80" s="97">
        <f>IFERROR(IF(LEFT($G80,3)="BTP",INDEX(tblBanThanhPham[Giá/ĐV định lượng],MATCH($G80,tblBanThanhPham[Mã BTP],0)),INDEX(tblNguyenLieu[Giá/ĐV định lượng],MATCH($G80,tblNguyenLieu[Mã NL],0))),0)</f>
        <v>0</v>
      </c>
      <c r="L80" s="99">
        <f t="shared" si="2"/>
        <v>0</v>
      </c>
      <c r="M80" s="77" t="str">
        <f t="shared" si="3"/>
        <v/>
      </c>
      <c r="N80" s="93"/>
    </row>
    <row r="81" spans="1:14" ht="16" customHeight="1" x14ac:dyDescent="0.15">
      <c r="A81" s="75"/>
      <c r="B81" s="88"/>
      <c r="C81" s="88"/>
      <c r="D81" s="77"/>
      <c r="E81" s="84"/>
      <c r="F81" s="77"/>
      <c r="G81" s="77"/>
      <c r="H81" s="88">
        <f>IFERROR(IF(LEFT($G81,3)="BTP",INDEX(tblBanThanhPham[Tên Bán Thành Phẩm],MATCH($G81,tblBanThanhPham[Mã BTP],0)),INDEX(tblNguyenLieu[Tên Nguyên Liệu],MATCH($G81,tblNguyenLieu[Mã NL],0))),"")</f>
        <v>0</v>
      </c>
      <c r="I81" s="95"/>
      <c r="J81" s="77">
        <f>IFERROR(IF(LEFT($G81,3)="BTP",INDEX(tblBanThanhPham[ĐV định lượng],MATCH($G81,tblBanThanhPham[Mã BTP],0)),INDEX(tblNguyenLieu[ĐV định lượng],MATCH($G81,tblNguyenLieu[Mã NL],0))),"")</f>
        <v>0</v>
      </c>
      <c r="K81" s="97">
        <f>IFERROR(IF(LEFT($G81,3)="BTP",INDEX(tblBanThanhPham[Giá/ĐV định lượng],MATCH($G81,tblBanThanhPham[Mã BTP],0)),INDEX(tblNguyenLieu[Giá/ĐV định lượng],MATCH($G81,tblNguyenLieu[Mã NL],0))),0)</f>
        <v>0</v>
      </c>
      <c r="L81" s="99">
        <f t="shared" si="2"/>
        <v>0</v>
      </c>
      <c r="M81" s="77" t="str">
        <f t="shared" si="3"/>
        <v/>
      </c>
      <c r="N81" s="93"/>
    </row>
    <row r="82" spans="1:14" ht="16" customHeight="1" x14ac:dyDescent="0.15">
      <c r="A82" s="75"/>
      <c r="B82" s="88"/>
      <c r="C82" s="88"/>
      <c r="D82" s="77"/>
      <c r="E82" s="84"/>
      <c r="F82" s="77"/>
      <c r="G82" s="77"/>
      <c r="H82" s="88">
        <f>IFERROR(IF(LEFT($G82,3)="BTP",INDEX(tblBanThanhPham[Tên Bán Thành Phẩm],MATCH($G82,tblBanThanhPham[Mã BTP],0)),INDEX(tblNguyenLieu[Tên Nguyên Liệu],MATCH($G82,tblNguyenLieu[Mã NL],0))),"")</f>
        <v>0</v>
      </c>
      <c r="I82" s="95"/>
      <c r="J82" s="77">
        <f>IFERROR(IF(LEFT($G82,3)="BTP",INDEX(tblBanThanhPham[ĐV định lượng],MATCH($G82,tblBanThanhPham[Mã BTP],0)),INDEX(tblNguyenLieu[ĐV định lượng],MATCH($G82,tblNguyenLieu[Mã NL],0))),"")</f>
        <v>0</v>
      </c>
      <c r="K82" s="97">
        <f>IFERROR(IF(LEFT($G82,3)="BTP",INDEX(tblBanThanhPham[Giá/ĐV định lượng],MATCH($G82,tblBanThanhPham[Mã BTP],0)),INDEX(tblNguyenLieu[Giá/ĐV định lượng],MATCH($G82,tblNguyenLieu[Mã NL],0))),0)</f>
        <v>0</v>
      </c>
      <c r="L82" s="99">
        <f t="shared" si="2"/>
        <v>0</v>
      </c>
      <c r="M82" s="77" t="str">
        <f t="shared" si="3"/>
        <v/>
      </c>
      <c r="N82" s="93"/>
    </row>
    <row r="83" spans="1:14" ht="16" customHeight="1" x14ac:dyDescent="0.15">
      <c r="A83" s="75"/>
      <c r="B83" s="88"/>
      <c r="C83" s="88"/>
      <c r="D83" s="77"/>
      <c r="E83" s="84"/>
      <c r="F83" s="77"/>
      <c r="G83" s="77"/>
      <c r="H83" s="88">
        <f>IFERROR(IF(LEFT($G83,3)="BTP",INDEX(tblBanThanhPham[Tên Bán Thành Phẩm],MATCH($G83,tblBanThanhPham[Mã BTP],0)),INDEX(tblNguyenLieu[Tên Nguyên Liệu],MATCH($G83,tblNguyenLieu[Mã NL],0))),"")</f>
        <v>0</v>
      </c>
      <c r="I83" s="95"/>
      <c r="J83" s="77">
        <f>IFERROR(IF(LEFT($G83,3)="BTP",INDEX(tblBanThanhPham[ĐV định lượng],MATCH($G83,tblBanThanhPham[Mã BTP],0)),INDEX(tblNguyenLieu[ĐV định lượng],MATCH($G83,tblNguyenLieu[Mã NL],0))),"")</f>
        <v>0</v>
      </c>
      <c r="K83" s="97">
        <f>IFERROR(IF(LEFT($G83,3)="BTP",INDEX(tblBanThanhPham[Giá/ĐV định lượng],MATCH($G83,tblBanThanhPham[Mã BTP],0)),INDEX(tblNguyenLieu[Giá/ĐV định lượng],MATCH($G83,tblNguyenLieu[Mã NL],0))),0)</f>
        <v>0</v>
      </c>
      <c r="L83" s="99">
        <f t="shared" si="2"/>
        <v>0</v>
      </c>
      <c r="M83" s="77" t="str">
        <f t="shared" si="3"/>
        <v/>
      </c>
      <c r="N83" s="93"/>
    </row>
    <row r="84" spans="1:14" ht="16" customHeight="1" x14ac:dyDescent="0.15">
      <c r="A84" s="75"/>
      <c r="B84" s="88"/>
      <c r="C84" s="88"/>
      <c r="D84" s="77"/>
      <c r="E84" s="84"/>
      <c r="F84" s="77"/>
      <c r="G84" s="77"/>
      <c r="H84" s="88">
        <f>IFERROR(IF(LEFT($G84,3)="BTP",INDEX(tblBanThanhPham[Tên Bán Thành Phẩm],MATCH($G84,tblBanThanhPham[Mã BTP],0)),INDEX(tblNguyenLieu[Tên Nguyên Liệu],MATCH($G84,tblNguyenLieu[Mã NL],0))),"")</f>
        <v>0</v>
      </c>
      <c r="I84" s="95"/>
      <c r="J84" s="77">
        <f>IFERROR(IF(LEFT($G84,3)="BTP",INDEX(tblBanThanhPham[ĐV định lượng],MATCH($G84,tblBanThanhPham[Mã BTP],0)),INDEX(tblNguyenLieu[ĐV định lượng],MATCH($G84,tblNguyenLieu[Mã NL],0))),"")</f>
        <v>0</v>
      </c>
      <c r="K84" s="97">
        <f>IFERROR(IF(LEFT($G84,3)="BTP",INDEX(tblBanThanhPham[Giá/ĐV định lượng],MATCH($G84,tblBanThanhPham[Mã BTP],0)),INDEX(tblNguyenLieu[Giá/ĐV định lượng],MATCH($G84,tblNguyenLieu[Mã NL],0))),0)</f>
        <v>0</v>
      </c>
      <c r="L84" s="99">
        <f t="shared" si="2"/>
        <v>0</v>
      </c>
      <c r="M84" s="77" t="str">
        <f t="shared" si="3"/>
        <v/>
      </c>
      <c r="N84" s="93"/>
    </row>
    <row r="85" spans="1:14" ht="16" customHeight="1" x14ac:dyDescent="0.15">
      <c r="A85" s="75"/>
      <c r="B85" s="88"/>
      <c r="C85" s="88"/>
      <c r="D85" s="77"/>
      <c r="E85" s="84"/>
      <c r="F85" s="77"/>
      <c r="G85" s="77"/>
      <c r="H85" s="88">
        <f>IFERROR(IF(LEFT($G85,3)="BTP",INDEX(tblBanThanhPham[Tên Bán Thành Phẩm],MATCH($G85,tblBanThanhPham[Mã BTP],0)),INDEX(tblNguyenLieu[Tên Nguyên Liệu],MATCH($G85,tblNguyenLieu[Mã NL],0))),"")</f>
        <v>0</v>
      </c>
      <c r="I85" s="95"/>
      <c r="J85" s="77">
        <f>IFERROR(IF(LEFT($G85,3)="BTP",INDEX(tblBanThanhPham[ĐV định lượng],MATCH($G85,tblBanThanhPham[Mã BTP],0)),INDEX(tblNguyenLieu[ĐV định lượng],MATCH($G85,tblNguyenLieu[Mã NL],0))),"")</f>
        <v>0</v>
      </c>
      <c r="K85" s="97">
        <f>IFERROR(IF(LEFT($G85,3)="BTP",INDEX(tblBanThanhPham[Giá/ĐV định lượng],MATCH($G85,tblBanThanhPham[Mã BTP],0)),INDEX(tblNguyenLieu[Giá/ĐV định lượng],MATCH($G85,tblNguyenLieu[Mã NL],0))),0)</f>
        <v>0</v>
      </c>
      <c r="L85" s="99">
        <f t="shared" si="2"/>
        <v>0</v>
      </c>
      <c r="M85" s="77" t="str">
        <f t="shared" si="3"/>
        <v/>
      </c>
      <c r="N85" s="93"/>
    </row>
    <row r="86" spans="1:14" ht="16" customHeight="1" x14ac:dyDescent="0.15">
      <c r="A86" s="75"/>
      <c r="B86" s="88"/>
      <c r="C86" s="88"/>
      <c r="D86" s="77"/>
      <c r="E86" s="84"/>
      <c r="F86" s="77"/>
      <c r="G86" s="77"/>
      <c r="H86" s="88">
        <f>IFERROR(IF(LEFT($G86,3)="BTP",INDEX(tblBanThanhPham[Tên Bán Thành Phẩm],MATCH($G86,tblBanThanhPham[Mã BTP],0)),INDEX(tblNguyenLieu[Tên Nguyên Liệu],MATCH($G86,tblNguyenLieu[Mã NL],0))),"")</f>
        <v>0</v>
      </c>
      <c r="I86" s="95"/>
      <c r="J86" s="77">
        <f>IFERROR(IF(LEFT($G86,3)="BTP",INDEX(tblBanThanhPham[ĐV định lượng],MATCH($G86,tblBanThanhPham[Mã BTP],0)),INDEX(tblNguyenLieu[ĐV định lượng],MATCH($G86,tblNguyenLieu[Mã NL],0))),"")</f>
        <v>0</v>
      </c>
      <c r="K86" s="97">
        <f>IFERROR(IF(LEFT($G86,3)="BTP",INDEX(tblBanThanhPham[Giá/ĐV định lượng],MATCH($G86,tblBanThanhPham[Mã BTP],0)),INDEX(tblNguyenLieu[Giá/ĐV định lượng],MATCH($G86,tblNguyenLieu[Mã NL],0))),0)</f>
        <v>0</v>
      </c>
      <c r="L86" s="99">
        <f t="shared" si="2"/>
        <v>0</v>
      </c>
      <c r="M86" s="77" t="str">
        <f t="shared" si="3"/>
        <v/>
      </c>
      <c r="N86" s="93"/>
    </row>
    <row r="87" spans="1:14" ht="16" customHeight="1" x14ac:dyDescent="0.15">
      <c r="A87" s="75"/>
      <c r="B87" s="88"/>
      <c r="C87" s="88"/>
      <c r="D87" s="77"/>
      <c r="E87" s="84"/>
      <c r="F87" s="77"/>
      <c r="G87" s="77"/>
      <c r="H87" s="88">
        <f>IFERROR(IF(LEFT($G87,3)="BTP",INDEX(tblBanThanhPham[Tên Bán Thành Phẩm],MATCH($G87,tblBanThanhPham[Mã BTP],0)),INDEX(tblNguyenLieu[Tên Nguyên Liệu],MATCH($G87,tblNguyenLieu[Mã NL],0))),"")</f>
        <v>0</v>
      </c>
      <c r="I87" s="95"/>
      <c r="J87" s="77">
        <f>IFERROR(IF(LEFT($G87,3)="BTP",INDEX(tblBanThanhPham[ĐV định lượng],MATCH($G87,tblBanThanhPham[Mã BTP],0)),INDEX(tblNguyenLieu[ĐV định lượng],MATCH($G87,tblNguyenLieu[Mã NL],0))),"")</f>
        <v>0</v>
      </c>
      <c r="K87" s="97">
        <f>IFERROR(IF(LEFT($G87,3)="BTP",INDEX(tblBanThanhPham[Giá/ĐV định lượng],MATCH($G87,tblBanThanhPham[Mã BTP],0)),INDEX(tblNguyenLieu[Giá/ĐV định lượng],MATCH($G87,tblNguyenLieu[Mã NL],0))),0)</f>
        <v>0</v>
      </c>
      <c r="L87" s="99">
        <f t="shared" si="2"/>
        <v>0</v>
      </c>
      <c r="M87" s="77" t="str">
        <f t="shared" si="3"/>
        <v/>
      </c>
      <c r="N87" s="93"/>
    </row>
    <row r="88" spans="1:14" ht="16" customHeight="1" x14ac:dyDescent="0.15">
      <c r="A88" s="75"/>
      <c r="B88" s="88"/>
      <c r="C88" s="88"/>
      <c r="D88" s="77"/>
      <c r="E88" s="84"/>
      <c r="F88" s="77"/>
      <c r="G88" s="77"/>
      <c r="H88" s="88">
        <f>IFERROR(IF(LEFT($G88,3)="BTP",INDEX(tblBanThanhPham[Tên Bán Thành Phẩm],MATCH($G88,tblBanThanhPham[Mã BTP],0)),INDEX(tblNguyenLieu[Tên Nguyên Liệu],MATCH($G88,tblNguyenLieu[Mã NL],0))),"")</f>
        <v>0</v>
      </c>
      <c r="I88" s="95"/>
      <c r="J88" s="77">
        <f>IFERROR(IF(LEFT($G88,3)="BTP",INDEX(tblBanThanhPham[ĐV định lượng],MATCH($G88,tblBanThanhPham[Mã BTP],0)),INDEX(tblNguyenLieu[ĐV định lượng],MATCH($G88,tblNguyenLieu[Mã NL],0))),"")</f>
        <v>0</v>
      </c>
      <c r="K88" s="97">
        <f>IFERROR(IF(LEFT($G88,3)="BTP",INDEX(tblBanThanhPham[Giá/ĐV định lượng],MATCH($G88,tblBanThanhPham[Mã BTP],0)),INDEX(tblNguyenLieu[Giá/ĐV định lượng],MATCH($G88,tblNguyenLieu[Mã NL],0))),0)</f>
        <v>0</v>
      </c>
      <c r="L88" s="99">
        <f t="shared" si="2"/>
        <v>0</v>
      </c>
      <c r="M88" s="77" t="str">
        <f t="shared" si="3"/>
        <v/>
      </c>
      <c r="N88" s="93"/>
    </row>
    <row r="89" spans="1:14" ht="16" customHeight="1" x14ac:dyDescent="0.15">
      <c r="A89" s="75"/>
      <c r="B89" s="88"/>
      <c r="C89" s="88"/>
      <c r="D89" s="77"/>
      <c r="E89" s="84"/>
      <c r="F89" s="77"/>
      <c r="G89" s="77"/>
      <c r="H89" s="88">
        <f>IFERROR(IF(LEFT($G89,3)="BTP",INDEX(tblBanThanhPham[Tên Bán Thành Phẩm],MATCH($G89,tblBanThanhPham[Mã BTP],0)),INDEX(tblNguyenLieu[Tên Nguyên Liệu],MATCH($G89,tblNguyenLieu[Mã NL],0))),"")</f>
        <v>0</v>
      </c>
      <c r="I89" s="95"/>
      <c r="J89" s="77">
        <f>IFERROR(IF(LEFT($G89,3)="BTP",INDEX(tblBanThanhPham[ĐV định lượng],MATCH($G89,tblBanThanhPham[Mã BTP],0)),INDEX(tblNguyenLieu[ĐV định lượng],MATCH($G89,tblNguyenLieu[Mã NL],0))),"")</f>
        <v>0</v>
      </c>
      <c r="K89" s="97">
        <f>IFERROR(IF(LEFT($G89,3)="BTP",INDEX(tblBanThanhPham[Giá/ĐV định lượng],MATCH($G89,tblBanThanhPham[Mã BTP],0)),INDEX(tblNguyenLieu[Giá/ĐV định lượng],MATCH($G89,tblNguyenLieu[Mã NL],0))),0)</f>
        <v>0</v>
      </c>
      <c r="L89" s="99">
        <f t="shared" si="2"/>
        <v>0</v>
      </c>
      <c r="M89" s="77" t="str">
        <f t="shared" si="3"/>
        <v/>
      </c>
      <c r="N89" s="93"/>
    </row>
    <row r="90" spans="1:14" ht="16" customHeight="1" x14ac:dyDescent="0.15">
      <c r="A90" s="75"/>
      <c r="B90" s="88"/>
      <c r="C90" s="88"/>
      <c r="D90" s="77"/>
      <c r="E90" s="84"/>
      <c r="F90" s="77"/>
      <c r="G90" s="77"/>
      <c r="H90" s="88">
        <f>IFERROR(IF(LEFT($G90,3)="BTP",INDEX(tblBanThanhPham[Tên Bán Thành Phẩm],MATCH($G90,tblBanThanhPham[Mã BTP],0)),INDEX(tblNguyenLieu[Tên Nguyên Liệu],MATCH($G90,tblNguyenLieu[Mã NL],0))),"")</f>
        <v>0</v>
      </c>
      <c r="I90" s="95"/>
      <c r="J90" s="77">
        <f>IFERROR(IF(LEFT($G90,3)="BTP",INDEX(tblBanThanhPham[ĐV định lượng],MATCH($G90,tblBanThanhPham[Mã BTP],0)),INDEX(tblNguyenLieu[ĐV định lượng],MATCH($G90,tblNguyenLieu[Mã NL],0))),"")</f>
        <v>0</v>
      </c>
      <c r="K90" s="97">
        <f>IFERROR(IF(LEFT($G90,3)="BTP",INDEX(tblBanThanhPham[Giá/ĐV định lượng],MATCH($G90,tblBanThanhPham[Mã BTP],0)),INDEX(tblNguyenLieu[Giá/ĐV định lượng],MATCH($G90,tblNguyenLieu[Mã NL],0))),0)</f>
        <v>0</v>
      </c>
      <c r="L90" s="99">
        <f t="shared" si="2"/>
        <v>0</v>
      </c>
      <c r="M90" s="77" t="str">
        <f t="shared" si="3"/>
        <v/>
      </c>
      <c r="N90" s="93"/>
    </row>
    <row r="91" spans="1:14" ht="16" customHeight="1" x14ac:dyDescent="0.15">
      <c r="A91" s="75"/>
      <c r="B91" s="88"/>
      <c r="C91" s="88"/>
      <c r="D91" s="77"/>
      <c r="E91" s="84"/>
      <c r="F91" s="77"/>
      <c r="G91" s="77"/>
      <c r="H91" s="88">
        <f>IFERROR(IF(LEFT($G91,3)="BTP",INDEX(tblBanThanhPham[Tên Bán Thành Phẩm],MATCH($G91,tblBanThanhPham[Mã BTP],0)),INDEX(tblNguyenLieu[Tên Nguyên Liệu],MATCH($G91,tblNguyenLieu[Mã NL],0))),"")</f>
        <v>0</v>
      </c>
      <c r="I91" s="95"/>
      <c r="J91" s="77">
        <f>IFERROR(IF(LEFT($G91,3)="BTP",INDEX(tblBanThanhPham[ĐV định lượng],MATCH($G91,tblBanThanhPham[Mã BTP],0)),INDEX(tblNguyenLieu[ĐV định lượng],MATCH($G91,tblNguyenLieu[Mã NL],0))),"")</f>
        <v>0</v>
      </c>
      <c r="K91" s="97">
        <f>IFERROR(IF(LEFT($G91,3)="BTP",INDEX(tblBanThanhPham[Giá/ĐV định lượng],MATCH($G91,tblBanThanhPham[Mã BTP],0)),INDEX(tblNguyenLieu[Giá/ĐV định lượng],MATCH($G91,tblNguyenLieu[Mã NL],0))),0)</f>
        <v>0</v>
      </c>
      <c r="L91" s="99">
        <f t="shared" si="2"/>
        <v>0</v>
      </c>
      <c r="M91" s="77" t="str">
        <f t="shared" si="3"/>
        <v/>
      </c>
      <c r="N91" s="93"/>
    </row>
    <row r="92" spans="1:14" ht="16" customHeight="1" x14ac:dyDescent="0.15">
      <c r="A92" s="75"/>
      <c r="B92" s="88"/>
      <c r="C92" s="88"/>
      <c r="D92" s="77"/>
      <c r="E92" s="84"/>
      <c r="F92" s="77"/>
      <c r="G92" s="77"/>
      <c r="H92" s="88">
        <f>IFERROR(IF(LEFT($G92,3)="BTP",INDEX(tblBanThanhPham[Tên Bán Thành Phẩm],MATCH($G92,tblBanThanhPham[Mã BTP],0)),INDEX(tblNguyenLieu[Tên Nguyên Liệu],MATCH($G92,tblNguyenLieu[Mã NL],0))),"")</f>
        <v>0</v>
      </c>
      <c r="I92" s="95"/>
      <c r="J92" s="77">
        <f>IFERROR(IF(LEFT($G92,3)="BTP",INDEX(tblBanThanhPham[ĐV định lượng],MATCH($G92,tblBanThanhPham[Mã BTP],0)),INDEX(tblNguyenLieu[ĐV định lượng],MATCH($G92,tblNguyenLieu[Mã NL],0))),"")</f>
        <v>0</v>
      </c>
      <c r="K92" s="97">
        <f>IFERROR(IF(LEFT($G92,3)="BTP",INDEX(tblBanThanhPham[Giá/ĐV định lượng],MATCH($G92,tblBanThanhPham[Mã BTP],0)),INDEX(tblNguyenLieu[Giá/ĐV định lượng],MATCH($G92,tblNguyenLieu[Mã NL],0))),0)</f>
        <v>0</v>
      </c>
      <c r="L92" s="99">
        <f t="shared" si="2"/>
        <v>0</v>
      </c>
      <c r="M92" s="77" t="str">
        <f t="shared" si="3"/>
        <v/>
      </c>
      <c r="N92" s="93"/>
    </row>
    <row r="93" spans="1:14" ht="16" customHeight="1" x14ac:dyDescent="0.15">
      <c r="A93" s="75"/>
      <c r="B93" s="88"/>
      <c r="C93" s="88"/>
      <c r="D93" s="77"/>
      <c r="E93" s="84"/>
      <c r="F93" s="77"/>
      <c r="G93" s="77"/>
      <c r="H93" s="88">
        <f>IFERROR(IF(LEFT($G93,3)="BTP",INDEX(tblBanThanhPham[Tên Bán Thành Phẩm],MATCH($G93,tblBanThanhPham[Mã BTP],0)),INDEX(tblNguyenLieu[Tên Nguyên Liệu],MATCH($G93,tblNguyenLieu[Mã NL],0))),"")</f>
        <v>0</v>
      </c>
      <c r="I93" s="95"/>
      <c r="J93" s="77">
        <f>IFERROR(IF(LEFT($G93,3)="BTP",INDEX(tblBanThanhPham[ĐV định lượng],MATCH($G93,tblBanThanhPham[Mã BTP],0)),INDEX(tblNguyenLieu[ĐV định lượng],MATCH($G93,tblNguyenLieu[Mã NL],0))),"")</f>
        <v>0</v>
      </c>
      <c r="K93" s="97">
        <f>IFERROR(IF(LEFT($G93,3)="BTP",INDEX(tblBanThanhPham[Giá/ĐV định lượng],MATCH($G93,tblBanThanhPham[Mã BTP],0)),INDEX(tblNguyenLieu[Giá/ĐV định lượng],MATCH($G93,tblNguyenLieu[Mã NL],0))),0)</f>
        <v>0</v>
      </c>
      <c r="L93" s="99">
        <f t="shared" si="2"/>
        <v>0</v>
      </c>
      <c r="M93" s="77" t="str">
        <f t="shared" si="3"/>
        <v/>
      </c>
      <c r="N93" s="93"/>
    </row>
    <row r="94" spans="1:14" ht="16" customHeight="1" x14ac:dyDescent="0.15">
      <c r="A94" s="75"/>
      <c r="B94" s="88"/>
      <c r="C94" s="88"/>
      <c r="D94" s="77"/>
      <c r="E94" s="84"/>
      <c r="F94" s="77"/>
      <c r="G94" s="77"/>
      <c r="H94" s="88">
        <f>IFERROR(IF(LEFT($G94,3)="BTP",INDEX(tblBanThanhPham[Tên Bán Thành Phẩm],MATCH($G94,tblBanThanhPham[Mã BTP],0)),INDEX(tblNguyenLieu[Tên Nguyên Liệu],MATCH($G94,tblNguyenLieu[Mã NL],0))),"")</f>
        <v>0</v>
      </c>
      <c r="I94" s="95"/>
      <c r="J94" s="77">
        <f>IFERROR(IF(LEFT($G94,3)="BTP",INDEX(tblBanThanhPham[ĐV định lượng],MATCH($G94,tblBanThanhPham[Mã BTP],0)),INDEX(tblNguyenLieu[ĐV định lượng],MATCH($G94,tblNguyenLieu[Mã NL],0))),"")</f>
        <v>0</v>
      </c>
      <c r="K94" s="97">
        <f>IFERROR(IF(LEFT($G94,3)="BTP",INDEX(tblBanThanhPham[Giá/ĐV định lượng],MATCH($G94,tblBanThanhPham[Mã BTP],0)),INDEX(tblNguyenLieu[Giá/ĐV định lượng],MATCH($G94,tblNguyenLieu[Mã NL],0))),0)</f>
        <v>0</v>
      </c>
      <c r="L94" s="99">
        <f t="shared" si="2"/>
        <v>0</v>
      </c>
      <c r="M94" s="77" t="str">
        <f t="shared" si="3"/>
        <v/>
      </c>
      <c r="N94" s="93"/>
    </row>
    <row r="95" spans="1:14" ht="16" customHeight="1" x14ac:dyDescent="0.15">
      <c r="A95" s="75"/>
      <c r="B95" s="88"/>
      <c r="C95" s="88"/>
      <c r="D95" s="77"/>
      <c r="E95" s="84"/>
      <c r="F95" s="77"/>
      <c r="G95" s="77"/>
      <c r="H95" s="88">
        <f>IFERROR(IF(LEFT($G95,3)="BTP",INDEX(tblBanThanhPham[Tên Bán Thành Phẩm],MATCH($G95,tblBanThanhPham[Mã BTP],0)),INDEX(tblNguyenLieu[Tên Nguyên Liệu],MATCH($G95,tblNguyenLieu[Mã NL],0))),"")</f>
        <v>0</v>
      </c>
      <c r="I95" s="95"/>
      <c r="J95" s="77">
        <f>IFERROR(IF(LEFT($G95,3)="BTP",INDEX(tblBanThanhPham[ĐV định lượng],MATCH($G95,tblBanThanhPham[Mã BTP],0)),INDEX(tblNguyenLieu[ĐV định lượng],MATCH($G95,tblNguyenLieu[Mã NL],0))),"")</f>
        <v>0</v>
      </c>
      <c r="K95" s="97">
        <f>IFERROR(IF(LEFT($G95,3)="BTP",INDEX(tblBanThanhPham[Giá/ĐV định lượng],MATCH($G95,tblBanThanhPham[Mã BTP],0)),INDEX(tblNguyenLieu[Giá/ĐV định lượng],MATCH($G95,tblNguyenLieu[Mã NL],0))),0)</f>
        <v>0</v>
      </c>
      <c r="L95" s="99">
        <f t="shared" si="2"/>
        <v>0</v>
      </c>
      <c r="M95" s="77" t="str">
        <f t="shared" si="3"/>
        <v/>
      </c>
      <c r="N95" s="93"/>
    </row>
    <row r="96" spans="1:14" ht="16" customHeight="1" x14ac:dyDescent="0.15">
      <c r="A96" s="75"/>
      <c r="B96" s="88"/>
      <c r="C96" s="88"/>
      <c r="D96" s="77"/>
      <c r="E96" s="84"/>
      <c r="F96" s="77"/>
      <c r="G96" s="77"/>
      <c r="H96" s="88">
        <f>IFERROR(IF(LEFT($G96,3)="BTP",INDEX(tblBanThanhPham[Tên Bán Thành Phẩm],MATCH($G96,tblBanThanhPham[Mã BTP],0)),INDEX(tblNguyenLieu[Tên Nguyên Liệu],MATCH($G96,tblNguyenLieu[Mã NL],0))),"")</f>
        <v>0</v>
      </c>
      <c r="I96" s="95"/>
      <c r="J96" s="77">
        <f>IFERROR(IF(LEFT($G96,3)="BTP",INDEX(tblBanThanhPham[ĐV định lượng],MATCH($G96,tblBanThanhPham[Mã BTP],0)),INDEX(tblNguyenLieu[ĐV định lượng],MATCH($G96,tblNguyenLieu[Mã NL],0))),"")</f>
        <v>0</v>
      </c>
      <c r="K96" s="97">
        <f>IFERROR(IF(LEFT($G96,3)="BTP",INDEX(tblBanThanhPham[Giá/ĐV định lượng],MATCH($G96,tblBanThanhPham[Mã BTP],0)),INDEX(tblNguyenLieu[Giá/ĐV định lượng],MATCH($G96,tblNguyenLieu[Mã NL],0))),0)</f>
        <v>0</v>
      </c>
      <c r="L96" s="99">
        <f t="shared" si="2"/>
        <v>0</v>
      </c>
      <c r="M96" s="77" t="str">
        <f t="shared" si="3"/>
        <v/>
      </c>
      <c r="N96" s="93"/>
    </row>
    <row r="97" spans="1:14" ht="16" customHeight="1" x14ac:dyDescent="0.15">
      <c r="A97" s="75"/>
      <c r="B97" s="88"/>
      <c r="C97" s="88"/>
      <c r="D97" s="77"/>
      <c r="E97" s="84"/>
      <c r="F97" s="77"/>
      <c r="G97" s="77"/>
      <c r="H97" s="88">
        <f>IFERROR(IF(LEFT($G97,3)="BTP",INDEX(tblBanThanhPham[Tên Bán Thành Phẩm],MATCH($G97,tblBanThanhPham[Mã BTP],0)),INDEX(tblNguyenLieu[Tên Nguyên Liệu],MATCH($G97,tblNguyenLieu[Mã NL],0))),"")</f>
        <v>0</v>
      </c>
      <c r="I97" s="95"/>
      <c r="J97" s="77">
        <f>IFERROR(IF(LEFT($G97,3)="BTP",INDEX(tblBanThanhPham[ĐV định lượng],MATCH($G97,tblBanThanhPham[Mã BTP],0)),INDEX(tblNguyenLieu[ĐV định lượng],MATCH($G97,tblNguyenLieu[Mã NL],0))),"")</f>
        <v>0</v>
      </c>
      <c r="K97" s="97">
        <f>IFERROR(IF(LEFT($G97,3)="BTP",INDEX(tblBanThanhPham[Giá/ĐV định lượng],MATCH($G97,tblBanThanhPham[Mã BTP],0)),INDEX(tblNguyenLieu[Giá/ĐV định lượng],MATCH($G97,tblNguyenLieu[Mã NL],0))),0)</f>
        <v>0</v>
      </c>
      <c r="L97" s="99">
        <f t="shared" si="2"/>
        <v>0</v>
      </c>
      <c r="M97" s="77" t="str">
        <f t="shared" si="3"/>
        <v/>
      </c>
      <c r="N97" s="93"/>
    </row>
    <row r="98" spans="1:14" ht="16" customHeight="1" x14ac:dyDescent="0.15">
      <c r="A98" s="75"/>
      <c r="B98" s="88"/>
      <c r="C98" s="88"/>
      <c r="D98" s="77"/>
      <c r="E98" s="84"/>
      <c r="F98" s="77"/>
      <c r="G98" s="77"/>
      <c r="H98" s="88">
        <f>IFERROR(IF(LEFT($G98,3)="BTP",INDEX(tblBanThanhPham[Tên Bán Thành Phẩm],MATCH($G98,tblBanThanhPham[Mã BTP],0)),INDEX(tblNguyenLieu[Tên Nguyên Liệu],MATCH($G98,tblNguyenLieu[Mã NL],0))),"")</f>
        <v>0</v>
      </c>
      <c r="I98" s="95"/>
      <c r="J98" s="77">
        <f>IFERROR(IF(LEFT($G98,3)="BTP",INDEX(tblBanThanhPham[ĐV định lượng],MATCH($G98,tblBanThanhPham[Mã BTP],0)),INDEX(tblNguyenLieu[ĐV định lượng],MATCH($G98,tblNguyenLieu[Mã NL],0))),"")</f>
        <v>0</v>
      </c>
      <c r="K98" s="97">
        <f>IFERROR(IF(LEFT($G98,3)="BTP",INDEX(tblBanThanhPham[Giá/ĐV định lượng],MATCH($G98,tblBanThanhPham[Mã BTP],0)),INDEX(tblNguyenLieu[Giá/ĐV định lượng],MATCH($G98,tblNguyenLieu[Mã NL],0))),0)</f>
        <v>0</v>
      </c>
      <c r="L98" s="99">
        <f t="shared" si="2"/>
        <v>0</v>
      </c>
      <c r="M98" s="77" t="str">
        <f t="shared" si="3"/>
        <v/>
      </c>
      <c r="N98" s="93"/>
    </row>
    <row r="99" spans="1:14" ht="16" customHeight="1" x14ac:dyDescent="0.15">
      <c r="A99" s="75"/>
      <c r="B99" s="88"/>
      <c r="C99" s="88"/>
      <c r="D99" s="77"/>
      <c r="E99" s="84"/>
      <c r="F99" s="77"/>
      <c r="G99" s="77"/>
      <c r="H99" s="88">
        <f>IFERROR(IF(LEFT($G99,3)="BTP",INDEX(tblBanThanhPham[Tên Bán Thành Phẩm],MATCH($G99,tblBanThanhPham[Mã BTP],0)),INDEX(tblNguyenLieu[Tên Nguyên Liệu],MATCH($G99,tblNguyenLieu[Mã NL],0))),"")</f>
        <v>0</v>
      </c>
      <c r="I99" s="95"/>
      <c r="J99" s="77">
        <f>IFERROR(IF(LEFT($G99,3)="BTP",INDEX(tblBanThanhPham[ĐV định lượng],MATCH($G99,tblBanThanhPham[Mã BTP],0)),INDEX(tblNguyenLieu[ĐV định lượng],MATCH($G99,tblNguyenLieu[Mã NL],0))),"")</f>
        <v>0</v>
      </c>
      <c r="K99" s="97">
        <f>IFERROR(IF(LEFT($G99,3)="BTP",INDEX(tblBanThanhPham[Giá/ĐV định lượng],MATCH($G99,tblBanThanhPham[Mã BTP],0)),INDEX(tblNguyenLieu[Giá/ĐV định lượng],MATCH($G99,tblNguyenLieu[Mã NL],0))),0)</f>
        <v>0</v>
      </c>
      <c r="L99" s="99">
        <f t="shared" si="2"/>
        <v>0</v>
      </c>
      <c r="M99" s="77" t="str">
        <f t="shared" si="3"/>
        <v/>
      </c>
      <c r="N99" s="93"/>
    </row>
    <row r="100" spans="1:14" ht="16" customHeight="1" x14ac:dyDescent="0.15">
      <c r="A100" s="75"/>
      <c r="B100" s="88"/>
      <c r="C100" s="88"/>
      <c r="D100" s="77"/>
      <c r="E100" s="84"/>
      <c r="F100" s="77"/>
      <c r="G100" s="77"/>
      <c r="H100" s="88">
        <f>IFERROR(IF(LEFT($G100,3)="BTP",INDEX(tblBanThanhPham[Tên Bán Thành Phẩm],MATCH($G100,tblBanThanhPham[Mã BTP],0)),INDEX(tblNguyenLieu[Tên Nguyên Liệu],MATCH($G100,tblNguyenLieu[Mã NL],0))),"")</f>
        <v>0</v>
      </c>
      <c r="I100" s="95"/>
      <c r="J100" s="77">
        <f>IFERROR(IF(LEFT($G100,3)="BTP",INDEX(tblBanThanhPham[ĐV định lượng],MATCH($G100,tblBanThanhPham[Mã BTP],0)),INDEX(tblNguyenLieu[ĐV định lượng],MATCH($G100,tblNguyenLieu[Mã NL],0))),"")</f>
        <v>0</v>
      </c>
      <c r="K100" s="97">
        <f>IFERROR(IF(LEFT($G100,3)="BTP",INDEX(tblBanThanhPham[Giá/ĐV định lượng],MATCH($G100,tblBanThanhPham[Mã BTP],0)),INDEX(tblNguyenLieu[Giá/ĐV định lượng],MATCH($G100,tblNguyenLieu[Mã NL],0))),0)</f>
        <v>0</v>
      </c>
      <c r="L100" s="99">
        <f t="shared" si="2"/>
        <v>0</v>
      </c>
      <c r="M100" s="77" t="str">
        <f t="shared" si="3"/>
        <v/>
      </c>
      <c r="N100" s="93"/>
    </row>
    <row r="101" spans="1:14" ht="16" customHeight="1" x14ac:dyDescent="0.15">
      <c r="A101" s="75"/>
      <c r="B101" s="88"/>
      <c r="C101" s="88"/>
      <c r="D101" s="77"/>
      <c r="E101" s="84"/>
      <c r="F101" s="77"/>
      <c r="G101" s="77"/>
      <c r="H101" s="88">
        <f>IFERROR(IF(LEFT($G101,3)="BTP",INDEX(tblBanThanhPham[Tên Bán Thành Phẩm],MATCH($G101,tblBanThanhPham[Mã BTP],0)),INDEX(tblNguyenLieu[Tên Nguyên Liệu],MATCH($G101,tblNguyenLieu[Mã NL],0))),"")</f>
        <v>0</v>
      </c>
      <c r="I101" s="95"/>
      <c r="J101" s="77">
        <f>IFERROR(IF(LEFT($G101,3)="BTP",INDEX(tblBanThanhPham[ĐV định lượng],MATCH($G101,tblBanThanhPham[Mã BTP],0)),INDEX(tblNguyenLieu[ĐV định lượng],MATCH($G101,tblNguyenLieu[Mã NL],0))),"")</f>
        <v>0</v>
      </c>
      <c r="K101" s="97">
        <f>IFERROR(IF(LEFT($G101,3)="BTP",INDEX(tblBanThanhPham[Giá/ĐV định lượng],MATCH($G101,tblBanThanhPham[Mã BTP],0)),INDEX(tblNguyenLieu[Giá/ĐV định lượng],MATCH($G101,tblNguyenLieu[Mã NL],0))),0)</f>
        <v>0</v>
      </c>
      <c r="L101" s="99">
        <f t="shared" si="2"/>
        <v>0</v>
      </c>
      <c r="M101" s="77" t="str">
        <f t="shared" si="3"/>
        <v/>
      </c>
      <c r="N101" s="93"/>
    </row>
    <row r="102" spans="1:14" ht="16" customHeight="1" x14ac:dyDescent="0.15">
      <c r="A102" s="75"/>
      <c r="B102" s="88"/>
      <c r="C102" s="88"/>
      <c r="D102" s="77"/>
      <c r="E102" s="84"/>
      <c r="F102" s="77"/>
      <c r="G102" s="77"/>
      <c r="H102" s="88">
        <f>IFERROR(IF(LEFT($G102,3)="BTP",INDEX(tblBanThanhPham[Tên Bán Thành Phẩm],MATCH($G102,tblBanThanhPham[Mã BTP],0)),INDEX(tblNguyenLieu[Tên Nguyên Liệu],MATCH($G102,tblNguyenLieu[Mã NL],0))),"")</f>
        <v>0</v>
      </c>
      <c r="I102" s="95"/>
      <c r="J102" s="77">
        <f>IFERROR(IF(LEFT($G102,3)="BTP",INDEX(tblBanThanhPham[ĐV định lượng],MATCH($G102,tblBanThanhPham[Mã BTP],0)),INDEX(tblNguyenLieu[ĐV định lượng],MATCH($G102,tblNguyenLieu[Mã NL],0))),"")</f>
        <v>0</v>
      </c>
      <c r="K102" s="97">
        <f>IFERROR(IF(LEFT($G102,3)="BTP",INDEX(tblBanThanhPham[Giá/ĐV định lượng],MATCH($G102,tblBanThanhPham[Mã BTP],0)),INDEX(tblNguyenLieu[Giá/ĐV định lượng],MATCH($G102,tblNguyenLieu[Mã NL],0))),0)</f>
        <v>0</v>
      </c>
      <c r="L102" s="99">
        <f t="shared" si="2"/>
        <v>0</v>
      </c>
      <c r="M102" s="77" t="str">
        <f t="shared" si="3"/>
        <v/>
      </c>
      <c r="N102" s="93"/>
    </row>
    <row r="103" spans="1:14" ht="16" customHeight="1" x14ac:dyDescent="0.15">
      <c r="A103" s="75"/>
      <c r="B103" s="88"/>
      <c r="C103" s="88"/>
      <c r="D103" s="77"/>
      <c r="E103" s="84"/>
      <c r="F103" s="77"/>
      <c r="G103" s="77"/>
      <c r="H103" s="88">
        <f>IFERROR(IF(LEFT($G103,3)="BTP",INDEX(tblBanThanhPham[Tên Bán Thành Phẩm],MATCH($G103,tblBanThanhPham[Mã BTP],0)),INDEX(tblNguyenLieu[Tên Nguyên Liệu],MATCH($G103,tblNguyenLieu[Mã NL],0))),"")</f>
        <v>0</v>
      </c>
      <c r="I103" s="95"/>
      <c r="J103" s="77">
        <f>IFERROR(IF(LEFT($G103,3)="BTP",INDEX(tblBanThanhPham[ĐV định lượng],MATCH($G103,tblBanThanhPham[Mã BTP],0)),INDEX(tblNguyenLieu[ĐV định lượng],MATCH($G103,tblNguyenLieu[Mã NL],0))),"")</f>
        <v>0</v>
      </c>
      <c r="K103" s="97">
        <f>IFERROR(IF(LEFT($G103,3)="BTP",INDEX(tblBanThanhPham[Giá/ĐV định lượng],MATCH($G103,tblBanThanhPham[Mã BTP],0)),INDEX(tblNguyenLieu[Giá/ĐV định lượng],MATCH($G103,tblNguyenLieu[Mã NL],0))),0)</f>
        <v>0</v>
      </c>
      <c r="L103" s="99">
        <f t="shared" si="2"/>
        <v>0</v>
      </c>
      <c r="M103" s="77" t="str">
        <f t="shared" si="3"/>
        <v/>
      </c>
      <c r="N103" s="93"/>
    </row>
    <row r="104" spans="1:14" ht="16" customHeight="1" x14ac:dyDescent="0.15">
      <c r="A104" s="75"/>
      <c r="B104" s="88"/>
      <c r="C104" s="88"/>
      <c r="D104" s="77"/>
      <c r="E104" s="84"/>
      <c r="F104" s="77"/>
      <c r="G104" s="77"/>
      <c r="H104" s="88">
        <f>IFERROR(IF(LEFT($G104,3)="BTP",INDEX(tblBanThanhPham[Tên Bán Thành Phẩm],MATCH($G104,tblBanThanhPham[Mã BTP],0)),INDEX(tblNguyenLieu[Tên Nguyên Liệu],MATCH($G104,tblNguyenLieu[Mã NL],0))),"")</f>
        <v>0</v>
      </c>
      <c r="I104" s="95"/>
      <c r="J104" s="77">
        <f>IFERROR(IF(LEFT($G104,3)="BTP",INDEX(tblBanThanhPham[ĐV định lượng],MATCH($G104,tblBanThanhPham[Mã BTP],0)),INDEX(tblNguyenLieu[ĐV định lượng],MATCH($G104,tblNguyenLieu[Mã NL],0))),"")</f>
        <v>0</v>
      </c>
      <c r="K104" s="97">
        <f>IFERROR(IF(LEFT($G104,3)="BTP",INDEX(tblBanThanhPham[Giá/ĐV định lượng],MATCH($G104,tblBanThanhPham[Mã BTP],0)),INDEX(tblNguyenLieu[Giá/ĐV định lượng],MATCH($G104,tblNguyenLieu[Mã NL],0))),0)</f>
        <v>0</v>
      </c>
      <c r="L104" s="99">
        <f t="shared" si="2"/>
        <v>0</v>
      </c>
      <c r="M104" s="77" t="str">
        <f t="shared" si="3"/>
        <v/>
      </c>
      <c r="N104" s="93"/>
    </row>
    <row r="105" spans="1:14" ht="16" customHeight="1" x14ac:dyDescent="0.15">
      <c r="A105" s="75"/>
      <c r="B105" s="88"/>
      <c r="C105" s="88"/>
      <c r="D105" s="77"/>
      <c r="E105" s="84"/>
      <c r="F105" s="77"/>
      <c r="G105" s="77"/>
      <c r="H105" s="88">
        <f>IFERROR(IF(LEFT($G105,3)="BTP",INDEX(tblBanThanhPham[Tên Bán Thành Phẩm],MATCH($G105,tblBanThanhPham[Mã BTP],0)),INDEX(tblNguyenLieu[Tên Nguyên Liệu],MATCH($G105,tblNguyenLieu[Mã NL],0))),"")</f>
        <v>0</v>
      </c>
      <c r="I105" s="95"/>
      <c r="J105" s="77">
        <f>IFERROR(IF(LEFT($G105,3)="BTP",INDEX(tblBanThanhPham[ĐV định lượng],MATCH($G105,tblBanThanhPham[Mã BTP],0)),INDEX(tblNguyenLieu[ĐV định lượng],MATCH($G105,tblNguyenLieu[Mã NL],0))),"")</f>
        <v>0</v>
      </c>
      <c r="K105" s="97">
        <f>IFERROR(IF(LEFT($G105,3)="BTP",INDEX(tblBanThanhPham[Giá/ĐV định lượng],MATCH($G105,tblBanThanhPham[Mã BTP],0)),INDEX(tblNguyenLieu[Giá/ĐV định lượng],MATCH($G105,tblNguyenLieu[Mã NL],0))),0)</f>
        <v>0</v>
      </c>
      <c r="L105" s="99">
        <f t="shared" si="2"/>
        <v>0</v>
      </c>
      <c r="M105" s="77" t="str">
        <f t="shared" si="3"/>
        <v/>
      </c>
      <c r="N105" s="93"/>
    </row>
    <row r="106" spans="1:14" ht="16" customHeight="1" x14ac:dyDescent="0.15">
      <c r="A106" s="75"/>
      <c r="B106" s="88"/>
      <c r="C106" s="88"/>
      <c r="D106" s="77"/>
      <c r="E106" s="84"/>
      <c r="F106" s="77"/>
      <c r="G106" s="77"/>
      <c r="H106" s="88">
        <f>IFERROR(IF(LEFT($G106,3)="BTP",INDEX(tblBanThanhPham[Tên Bán Thành Phẩm],MATCH($G106,tblBanThanhPham[Mã BTP],0)),INDEX(tblNguyenLieu[Tên Nguyên Liệu],MATCH($G106,tblNguyenLieu[Mã NL],0))),"")</f>
        <v>0</v>
      </c>
      <c r="I106" s="95"/>
      <c r="J106" s="77">
        <f>IFERROR(IF(LEFT($G106,3)="BTP",INDEX(tblBanThanhPham[ĐV định lượng],MATCH($G106,tblBanThanhPham[Mã BTP],0)),INDEX(tblNguyenLieu[ĐV định lượng],MATCH($G106,tblNguyenLieu[Mã NL],0))),"")</f>
        <v>0</v>
      </c>
      <c r="K106" s="97">
        <f>IFERROR(IF(LEFT($G106,3)="BTP",INDEX(tblBanThanhPham[Giá/ĐV định lượng],MATCH($G106,tblBanThanhPham[Mã BTP],0)),INDEX(tblNguyenLieu[Giá/ĐV định lượng],MATCH($G106,tblNguyenLieu[Mã NL],0))),0)</f>
        <v>0</v>
      </c>
      <c r="L106" s="99">
        <f t="shared" si="2"/>
        <v>0</v>
      </c>
      <c r="M106" s="77" t="str">
        <f t="shared" si="3"/>
        <v/>
      </c>
      <c r="N106" s="93"/>
    </row>
    <row r="107" spans="1:14" ht="16" customHeight="1" x14ac:dyDescent="0.15">
      <c r="A107" s="75"/>
      <c r="B107" s="88"/>
      <c r="C107" s="88"/>
      <c r="D107" s="77"/>
      <c r="E107" s="84"/>
      <c r="F107" s="77"/>
      <c r="G107" s="77"/>
      <c r="H107" s="88">
        <f>IFERROR(IF(LEFT($G107,3)="BTP",INDEX(tblBanThanhPham[Tên Bán Thành Phẩm],MATCH($G107,tblBanThanhPham[Mã BTP],0)),INDEX(tblNguyenLieu[Tên Nguyên Liệu],MATCH($G107,tblNguyenLieu[Mã NL],0))),"")</f>
        <v>0</v>
      </c>
      <c r="I107" s="95"/>
      <c r="J107" s="77">
        <f>IFERROR(IF(LEFT($G107,3)="BTP",INDEX(tblBanThanhPham[ĐV định lượng],MATCH($G107,tblBanThanhPham[Mã BTP],0)),INDEX(tblNguyenLieu[ĐV định lượng],MATCH($G107,tblNguyenLieu[Mã NL],0))),"")</f>
        <v>0</v>
      </c>
      <c r="K107" s="97">
        <f>IFERROR(IF(LEFT($G107,3)="BTP",INDEX(tblBanThanhPham[Giá/ĐV định lượng],MATCH($G107,tblBanThanhPham[Mã BTP],0)),INDEX(tblNguyenLieu[Giá/ĐV định lượng],MATCH($G107,tblNguyenLieu[Mã NL],0))),0)</f>
        <v>0</v>
      </c>
      <c r="L107" s="99">
        <f t="shared" si="2"/>
        <v>0</v>
      </c>
      <c r="M107" s="77" t="str">
        <f t="shared" si="3"/>
        <v/>
      </c>
      <c r="N107" s="93"/>
    </row>
    <row r="108" spans="1:14" ht="16" customHeight="1" x14ac:dyDescent="0.15">
      <c r="A108" s="75"/>
      <c r="B108" s="88"/>
      <c r="C108" s="88"/>
      <c r="D108" s="77"/>
      <c r="E108" s="84"/>
      <c r="F108" s="77"/>
      <c r="G108" s="77"/>
      <c r="H108" s="88">
        <f>IFERROR(IF(LEFT($G108,3)="BTP",INDEX(tblBanThanhPham[Tên Bán Thành Phẩm],MATCH($G108,tblBanThanhPham[Mã BTP],0)),INDEX(tblNguyenLieu[Tên Nguyên Liệu],MATCH($G108,tblNguyenLieu[Mã NL],0))),"")</f>
        <v>0</v>
      </c>
      <c r="I108" s="95"/>
      <c r="J108" s="77">
        <f>IFERROR(IF(LEFT($G108,3)="BTP",INDEX(tblBanThanhPham[ĐV định lượng],MATCH($G108,tblBanThanhPham[Mã BTP],0)),INDEX(tblNguyenLieu[ĐV định lượng],MATCH($G108,tblNguyenLieu[Mã NL],0))),"")</f>
        <v>0</v>
      </c>
      <c r="K108" s="97">
        <f>IFERROR(IF(LEFT($G108,3)="BTP",INDEX(tblBanThanhPham[Giá/ĐV định lượng],MATCH($G108,tblBanThanhPham[Mã BTP],0)),INDEX(tblNguyenLieu[Giá/ĐV định lượng],MATCH($G108,tblNguyenLieu[Mã NL],0))),0)</f>
        <v>0</v>
      </c>
      <c r="L108" s="99">
        <f t="shared" si="2"/>
        <v>0</v>
      </c>
      <c r="M108" s="77" t="str">
        <f t="shared" si="3"/>
        <v/>
      </c>
      <c r="N108" s="93"/>
    </row>
    <row r="109" spans="1:14" ht="16" customHeight="1" x14ac:dyDescent="0.15">
      <c r="A109" s="75"/>
      <c r="B109" s="88"/>
      <c r="C109" s="88"/>
      <c r="D109" s="77"/>
      <c r="E109" s="84"/>
      <c r="F109" s="77"/>
      <c r="G109" s="77"/>
      <c r="H109" s="88">
        <f>IFERROR(IF(LEFT($G109,3)="BTP",INDEX(tblBanThanhPham[Tên Bán Thành Phẩm],MATCH($G109,tblBanThanhPham[Mã BTP],0)),INDEX(tblNguyenLieu[Tên Nguyên Liệu],MATCH($G109,tblNguyenLieu[Mã NL],0))),"")</f>
        <v>0</v>
      </c>
      <c r="I109" s="95"/>
      <c r="J109" s="77">
        <f>IFERROR(IF(LEFT($G109,3)="BTP",INDEX(tblBanThanhPham[ĐV định lượng],MATCH($G109,tblBanThanhPham[Mã BTP],0)),INDEX(tblNguyenLieu[ĐV định lượng],MATCH($G109,tblNguyenLieu[Mã NL],0))),"")</f>
        <v>0</v>
      </c>
      <c r="K109" s="97">
        <f>IFERROR(IF(LEFT($G109,3)="BTP",INDEX(tblBanThanhPham[Giá/ĐV định lượng],MATCH($G109,tblBanThanhPham[Mã BTP],0)),INDEX(tblNguyenLieu[Giá/ĐV định lượng],MATCH($G109,tblNguyenLieu[Mã NL],0))),0)</f>
        <v>0</v>
      </c>
      <c r="L109" s="99">
        <f t="shared" si="2"/>
        <v>0</v>
      </c>
      <c r="M109" s="77" t="str">
        <f t="shared" si="3"/>
        <v/>
      </c>
      <c r="N109" s="93"/>
    </row>
    <row r="110" spans="1:14" ht="16" customHeight="1" x14ac:dyDescent="0.15">
      <c r="A110" s="75"/>
      <c r="B110" s="88"/>
      <c r="C110" s="88"/>
      <c r="D110" s="77"/>
      <c r="E110" s="84"/>
      <c r="F110" s="77"/>
      <c r="G110" s="77"/>
      <c r="H110" s="88">
        <f>IFERROR(IF(LEFT($G110,3)="BTP",INDEX(tblBanThanhPham[Tên Bán Thành Phẩm],MATCH($G110,tblBanThanhPham[Mã BTP],0)),INDEX(tblNguyenLieu[Tên Nguyên Liệu],MATCH($G110,tblNguyenLieu[Mã NL],0))),"")</f>
        <v>0</v>
      </c>
      <c r="I110" s="95"/>
      <c r="J110" s="77">
        <f>IFERROR(IF(LEFT($G110,3)="BTP",INDEX(tblBanThanhPham[ĐV định lượng],MATCH($G110,tblBanThanhPham[Mã BTP],0)),INDEX(tblNguyenLieu[ĐV định lượng],MATCH($G110,tblNguyenLieu[Mã NL],0))),"")</f>
        <v>0</v>
      </c>
      <c r="K110" s="97">
        <f>IFERROR(IF(LEFT($G110,3)="BTP",INDEX(tblBanThanhPham[Giá/ĐV định lượng],MATCH($G110,tblBanThanhPham[Mã BTP],0)),INDEX(tblNguyenLieu[Giá/ĐV định lượng],MATCH($G110,tblNguyenLieu[Mã NL],0))),0)</f>
        <v>0</v>
      </c>
      <c r="L110" s="99">
        <f t="shared" si="2"/>
        <v>0</v>
      </c>
      <c r="M110" s="77" t="str">
        <f t="shared" si="3"/>
        <v/>
      </c>
      <c r="N110" s="93"/>
    </row>
    <row r="111" spans="1:14" ht="16" customHeight="1" x14ac:dyDescent="0.15">
      <c r="A111" s="75"/>
      <c r="B111" s="88"/>
      <c r="C111" s="88"/>
      <c r="D111" s="77"/>
      <c r="E111" s="84"/>
      <c r="F111" s="77"/>
      <c r="G111" s="77"/>
      <c r="H111" s="88">
        <f>IFERROR(IF(LEFT($G111,3)="BTP",INDEX(tblBanThanhPham[Tên Bán Thành Phẩm],MATCH($G111,tblBanThanhPham[Mã BTP],0)),INDEX(tblNguyenLieu[Tên Nguyên Liệu],MATCH($G111,tblNguyenLieu[Mã NL],0))),"")</f>
        <v>0</v>
      </c>
      <c r="I111" s="95"/>
      <c r="J111" s="77">
        <f>IFERROR(IF(LEFT($G111,3)="BTP",INDEX(tblBanThanhPham[ĐV định lượng],MATCH($G111,tblBanThanhPham[Mã BTP],0)),INDEX(tblNguyenLieu[ĐV định lượng],MATCH($G111,tblNguyenLieu[Mã NL],0))),"")</f>
        <v>0</v>
      </c>
      <c r="K111" s="97">
        <f>IFERROR(IF(LEFT($G111,3)="BTP",INDEX(tblBanThanhPham[Giá/ĐV định lượng],MATCH($G111,tblBanThanhPham[Mã BTP],0)),INDEX(tblNguyenLieu[Giá/ĐV định lượng],MATCH($G111,tblNguyenLieu[Mã NL],0))),0)</f>
        <v>0</v>
      </c>
      <c r="L111" s="99">
        <f t="shared" si="2"/>
        <v>0</v>
      </c>
      <c r="M111" s="77" t="str">
        <f t="shared" si="3"/>
        <v/>
      </c>
      <c r="N111" s="93"/>
    </row>
    <row r="112" spans="1:14" ht="16" customHeight="1" x14ac:dyDescent="0.15">
      <c r="A112" s="75"/>
      <c r="B112" s="88"/>
      <c r="C112" s="88"/>
      <c r="D112" s="77"/>
      <c r="E112" s="84"/>
      <c r="F112" s="77"/>
      <c r="G112" s="77"/>
      <c r="H112" s="88">
        <f>IFERROR(IF(LEFT($G112,3)="BTP",INDEX(tblBanThanhPham[Tên Bán Thành Phẩm],MATCH($G112,tblBanThanhPham[Mã BTP],0)),INDEX(tblNguyenLieu[Tên Nguyên Liệu],MATCH($G112,tblNguyenLieu[Mã NL],0))),"")</f>
        <v>0</v>
      </c>
      <c r="I112" s="95"/>
      <c r="J112" s="77">
        <f>IFERROR(IF(LEFT($G112,3)="BTP",INDEX(tblBanThanhPham[ĐV định lượng],MATCH($G112,tblBanThanhPham[Mã BTP],0)),INDEX(tblNguyenLieu[ĐV định lượng],MATCH($G112,tblNguyenLieu[Mã NL],0))),"")</f>
        <v>0</v>
      </c>
      <c r="K112" s="97">
        <f>IFERROR(IF(LEFT($G112,3)="BTP",INDEX(tblBanThanhPham[Giá/ĐV định lượng],MATCH($G112,tblBanThanhPham[Mã BTP],0)),INDEX(tblNguyenLieu[Giá/ĐV định lượng],MATCH($G112,tblNguyenLieu[Mã NL],0))),0)</f>
        <v>0</v>
      </c>
      <c r="L112" s="99">
        <f t="shared" si="2"/>
        <v>0</v>
      </c>
      <c r="M112" s="77" t="str">
        <f t="shared" si="3"/>
        <v/>
      </c>
      <c r="N112" s="93"/>
    </row>
    <row r="113" spans="1:14" ht="16" customHeight="1" x14ac:dyDescent="0.15">
      <c r="A113" s="75"/>
      <c r="B113" s="88"/>
      <c r="C113" s="88"/>
      <c r="D113" s="77"/>
      <c r="E113" s="84"/>
      <c r="F113" s="77"/>
      <c r="G113" s="77"/>
      <c r="H113" s="88">
        <f>IFERROR(IF(LEFT($G113,3)="BTP",INDEX(tblBanThanhPham[Tên Bán Thành Phẩm],MATCH($G113,tblBanThanhPham[Mã BTP],0)),INDEX(tblNguyenLieu[Tên Nguyên Liệu],MATCH($G113,tblNguyenLieu[Mã NL],0))),"")</f>
        <v>0</v>
      </c>
      <c r="I113" s="95"/>
      <c r="J113" s="77">
        <f>IFERROR(IF(LEFT($G113,3)="BTP",INDEX(tblBanThanhPham[ĐV định lượng],MATCH($G113,tblBanThanhPham[Mã BTP],0)),INDEX(tblNguyenLieu[ĐV định lượng],MATCH($G113,tblNguyenLieu[Mã NL],0))),"")</f>
        <v>0</v>
      </c>
      <c r="K113" s="97">
        <f>IFERROR(IF(LEFT($G113,3)="BTP",INDEX(tblBanThanhPham[Giá/ĐV định lượng],MATCH($G113,tblBanThanhPham[Mã BTP],0)),INDEX(tblNguyenLieu[Giá/ĐV định lượng],MATCH($G113,tblNguyenLieu[Mã NL],0))),0)</f>
        <v>0</v>
      </c>
      <c r="L113" s="99">
        <f t="shared" si="2"/>
        <v>0</v>
      </c>
      <c r="M113" s="77" t="str">
        <f t="shared" si="3"/>
        <v/>
      </c>
      <c r="N113" s="93"/>
    </row>
    <row r="114" spans="1:14" ht="16" customHeight="1" x14ac:dyDescent="0.15">
      <c r="A114" s="75"/>
      <c r="B114" s="88"/>
      <c r="C114" s="88"/>
      <c r="D114" s="77"/>
      <c r="E114" s="84"/>
      <c r="F114" s="77"/>
      <c r="G114" s="77"/>
      <c r="H114" s="88">
        <f>IFERROR(IF(LEFT($G114,3)="BTP",INDEX(tblBanThanhPham[Tên Bán Thành Phẩm],MATCH($G114,tblBanThanhPham[Mã BTP],0)),INDEX(tblNguyenLieu[Tên Nguyên Liệu],MATCH($G114,tblNguyenLieu[Mã NL],0))),"")</f>
        <v>0</v>
      </c>
      <c r="I114" s="95"/>
      <c r="J114" s="77">
        <f>IFERROR(IF(LEFT($G114,3)="BTP",INDEX(tblBanThanhPham[ĐV định lượng],MATCH($G114,tblBanThanhPham[Mã BTP],0)),INDEX(tblNguyenLieu[ĐV định lượng],MATCH($G114,tblNguyenLieu[Mã NL],0))),"")</f>
        <v>0</v>
      </c>
      <c r="K114" s="97">
        <f>IFERROR(IF(LEFT($G114,3)="BTP",INDEX(tblBanThanhPham[Giá/ĐV định lượng],MATCH($G114,tblBanThanhPham[Mã BTP],0)),INDEX(tblNguyenLieu[Giá/ĐV định lượng],MATCH($G114,tblNguyenLieu[Mã NL],0))),0)</f>
        <v>0</v>
      </c>
      <c r="L114" s="99">
        <f t="shared" si="2"/>
        <v>0</v>
      </c>
      <c r="M114" s="77" t="str">
        <f t="shared" si="3"/>
        <v/>
      </c>
      <c r="N114" s="93"/>
    </row>
    <row r="115" spans="1:14" ht="16" customHeight="1" x14ac:dyDescent="0.15">
      <c r="A115" s="75"/>
      <c r="B115" s="88"/>
      <c r="C115" s="88"/>
      <c r="D115" s="77"/>
      <c r="E115" s="84"/>
      <c r="F115" s="77"/>
      <c r="G115" s="77"/>
      <c r="H115" s="88">
        <f>IFERROR(IF(LEFT($G115,3)="BTP",INDEX(tblBanThanhPham[Tên Bán Thành Phẩm],MATCH($G115,tblBanThanhPham[Mã BTP],0)),INDEX(tblNguyenLieu[Tên Nguyên Liệu],MATCH($G115,tblNguyenLieu[Mã NL],0))),"")</f>
        <v>0</v>
      </c>
      <c r="I115" s="95"/>
      <c r="J115" s="77">
        <f>IFERROR(IF(LEFT($G115,3)="BTP",INDEX(tblBanThanhPham[ĐV định lượng],MATCH($G115,tblBanThanhPham[Mã BTP],0)),INDEX(tblNguyenLieu[ĐV định lượng],MATCH($G115,tblNguyenLieu[Mã NL],0))),"")</f>
        <v>0</v>
      </c>
      <c r="K115" s="97">
        <f>IFERROR(IF(LEFT($G115,3)="BTP",INDEX(tblBanThanhPham[Giá/ĐV định lượng],MATCH($G115,tblBanThanhPham[Mã BTP],0)),INDEX(tblNguyenLieu[Giá/ĐV định lượng],MATCH($G115,tblNguyenLieu[Mã NL],0))),0)</f>
        <v>0</v>
      </c>
      <c r="L115" s="99">
        <f t="shared" si="2"/>
        <v>0</v>
      </c>
      <c r="M115" s="77" t="str">
        <f t="shared" si="3"/>
        <v/>
      </c>
      <c r="N115" s="93"/>
    </row>
    <row r="116" spans="1:14" ht="16" customHeight="1" x14ac:dyDescent="0.15">
      <c r="A116" s="75"/>
      <c r="B116" s="88"/>
      <c r="C116" s="88"/>
      <c r="D116" s="77"/>
      <c r="E116" s="84"/>
      <c r="F116" s="77"/>
      <c r="G116" s="77"/>
      <c r="H116" s="88">
        <f>IFERROR(IF(LEFT($G116,3)="BTP",INDEX(tblBanThanhPham[Tên Bán Thành Phẩm],MATCH($G116,tblBanThanhPham[Mã BTP],0)),INDEX(tblNguyenLieu[Tên Nguyên Liệu],MATCH($G116,tblNguyenLieu[Mã NL],0))),"")</f>
        <v>0</v>
      </c>
      <c r="I116" s="95"/>
      <c r="J116" s="77">
        <f>IFERROR(IF(LEFT($G116,3)="BTP",INDEX(tblBanThanhPham[ĐV định lượng],MATCH($G116,tblBanThanhPham[Mã BTP],0)),INDEX(tblNguyenLieu[ĐV định lượng],MATCH($G116,tblNguyenLieu[Mã NL],0))),"")</f>
        <v>0</v>
      </c>
      <c r="K116" s="97">
        <f>IFERROR(IF(LEFT($G116,3)="BTP",INDEX(tblBanThanhPham[Giá/ĐV định lượng],MATCH($G116,tblBanThanhPham[Mã BTP],0)),INDEX(tblNguyenLieu[Giá/ĐV định lượng],MATCH($G116,tblNguyenLieu[Mã NL],0))),0)</f>
        <v>0</v>
      </c>
      <c r="L116" s="99">
        <f t="shared" si="2"/>
        <v>0</v>
      </c>
      <c r="M116" s="77" t="str">
        <f t="shared" si="3"/>
        <v/>
      </c>
      <c r="N116" s="93"/>
    </row>
    <row r="117" spans="1:14" ht="16" customHeight="1" x14ac:dyDescent="0.15">
      <c r="A117" s="75"/>
      <c r="B117" s="88"/>
      <c r="C117" s="88"/>
      <c r="D117" s="77"/>
      <c r="E117" s="84"/>
      <c r="F117" s="77"/>
      <c r="G117" s="77"/>
      <c r="H117" s="88">
        <f>IFERROR(IF(LEFT($G117,3)="BTP",INDEX(tblBanThanhPham[Tên Bán Thành Phẩm],MATCH($G117,tblBanThanhPham[Mã BTP],0)),INDEX(tblNguyenLieu[Tên Nguyên Liệu],MATCH($G117,tblNguyenLieu[Mã NL],0))),"")</f>
        <v>0</v>
      </c>
      <c r="I117" s="95"/>
      <c r="J117" s="77">
        <f>IFERROR(IF(LEFT($G117,3)="BTP",INDEX(tblBanThanhPham[ĐV định lượng],MATCH($G117,tblBanThanhPham[Mã BTP],0)),INDEX(tblNguyenLieu[ĐV định lượng],MATCH($G117,tblNguyenLieu[Mã NL],0))),"")</f>
        <v>0</v>
      </c>
      <c r="K117" s="97">
        <f>IFERROR(IF(LEFT($G117,3)="BTP",INDEX(tblBanThanhPham[Giá/ĐV định lượng],MATCH($G117,tblBanThanhPham[Mã BTP],0)),INDEX(tblNguyenLieu[Giá/ĐV định lượng],MATCH($G117,tblNguyenLieu[Mã NL],0))),0)</f>
        <v>0</v>
      </c>
      <c r="L117" s="99">
        <f t="shared" si="2"/>
        <v>0</v>
      </c>
      <c r="M117" s="77" t="str">
        <f t="shared" si="3"/>
        <v/>
      </c>
      <c r="N117" s="93"/>
    </row>
    <row r="118" spans="1:14" ht="16" customHeight="1" x14ac:dyDescent="0.15">
      <c r="A118" s="75"/>
      <c r="B118" s="88"/>
      <c r="C118" s="88"/>
      <c r="D118" s="77"/>
      <c r="E118" s="84"/>
      <c r="F118" s="77"/>
      <c r="G118" s="77"/>
      <c r="H118" s="88">
        <f>IFERROR(IF(LEFT($G118,3)="BTP",INDEX(tblBanThanhPham[Tên Bán Thành Phẩm],MATCH($G118,tblBanThanhPham[Mã BTP],0)),INDEX(tblNguyenLieu[Tên Nguyên Liệu],MATCH($G118,tblNguyenLieu[Mã NL],0))),"")</f>
        <v>0</v>
      </c>
      <c r="I118" s="95"/>
      <c r="J118" s="77">
        <f>IFERROR(IF(LEFT($G118,3)="BTP",INDEX(tblBanThanhPham[ĐV định lượng],MATCH($G118,tblBanThanhPham[Mã BTP],0)),INDEX(tblNguyenLieu[ĐV định lượng],MATCH($G118,tblNguyenLieu[Mã NL],0))),"")</f>
        <v>0</v>
      </c>
      <c r="K118" s="97">
        <f>IFERROR(IF(LEFT($G118,3)="BTP",INDEX(tblBanThanhPham[Giá/ĐV định lượng],MATCH($G118,tblBanThanhPham[Mã BTP],0)),INDEX(tblNguyenLieu[Giá/ĐV định lượng],MATCH($G118,tblNguyenLieu[Mã NL],0))),0)</f>
        <v>0</v>
      </c>
      <c r="L118" s="99">
        <f t="shared" si="2"/>
        <v>0</v>
      </c>
      <c r="M118" s="77" t="str">
        <f t="shared" si="3"/>
        <v/>
      </c>
      <c r="N118" s="93"/>
    </row>
    <row r="119" spans="1:14" ht="16" customHeight="1" x14ac:dyDescent="0.15">
      <c r="A119" s="75"/>
      <c r="B119" s="88"/>
      <c r="C119" s="88"/>
      <c r="D119" s="77"/>
      <c r="E119" s="84"/>
      <c r="F119" s="77"/>
      <c r="G119" s="77"/>
      <c r="H119" s="88">
        <f>IFERROR(IF(LEFT($G119,3)="BTP",INDEX(tblBanThanhPham[Tên Bán Thành Phẩm],MATCH($G119,tblBanThanhPham[Mã BTP],0)),INDEX(tblNguyenLieu[Tên Nguyên Liệu],MATCH($G119,tblNguyenLieu[Mã NL],0))),"")</f>
        <v>0</v>
      </c>
      <c r="I119" s="95"/>
      <c r="J119" s="77">
        <f>IFERROR(IF(LEFT($G119,3)="BTP",INDEX(tblBanThanhPham[ĐV định lượng],MATCH($G119,tblBanThanhPham[Mã BTP],0)),INDEX(tblNguyenLieu[ĐV định lượng],MATCH($G119,tblNguyenLieu[Mã NL],0))),"")</f>
        <v>0</v>
      </c>
      <c r="K119" s="97">
        <f>IFERROR(IF(LEFT($G119,3)="BTP",INDEX(tblBanThanhPham[Giá/ĐV định lượng],MATCH($G119,tblBanThanhPham[Mã BTP],0)),INDEX(tblNguyenLieu[Giá/ĐV định lượng],MATCH($G119,tblNguyenLieu[Mã NL],0))),0)</f>
        <v>0</v>
      </c>
      <c r="L119" s="99">
        <f t="shared" si="2"/>
        <v>0</v>
      </c>
      <c r="M119" s="77" t="str">
        <f t="shared" si="3"/>
        <v/>
      </c>
      <c r="N119" s="93"/>
    </row>
    <row r="120" spans="1:14" ht="16" customHeight="1" x14ac:dyDescent="0.15">
      <c r="A120" s="75"/>
      <c r="B120" s="88"/>
      <c r="C120" s="88"/>
      <c r="D120" s="77"/>
      <c r="E120" s="84"/>
      <c r="F120" s="77"/>
      <c r="G120" s="77"/>
      <c r="H120" s="88">
        <f>IFERROR(IF(LEFT($G120,3)="BTP",INDEX(tblBanThanhPham[Tên Bán Thành Phẩm],MATCH($G120,tblBanThanhPham[Mã BTP],0)),INDEX(tblNguyenLieu[Tên Nguyên Liệu],MATCH($G120,tblNguyenLieu[Mã NL],0))),"")</f>
        <v>0</v>
      </c>
      <c r="I120" s="95"/>
      <c r="J120" s="77">
        <f>IFERROR(IF(LEFT($G120,3)="BTP",INDEX(tblBanThanhPham[ĐV định lượng],MATCH($G120,tblBanThanhPham[Mã BTP],0)),INDEX(tblNguyenLieu[ĐV định lượng],MATCH($G120,tblNguyenLieu[Mã NL],0))),"")</f>
        <v>0</v>
      </c>
      <c r="K120" s="97">
        <f>IFERROR(IF(LEFT($G120,3)="BTP",INDEX(tblBanThanhPham[Giá/ĐV định lượng],MATCH($G120,tblBanThanhPham[Mã BTP],0)),INDEX(tblNguyenLieu[Giá/ĐV định lượng],MATCH($G120,tblNguyenLieu[Mã NL],0))),0)</f>
        <v>0</v>
      </c>
      <c r="L120" s="99">
        <f t="shared" si="2"/>
        <v>0</v>
      </c>
      <c r="M120" s="77" t="str">
        <f t="shared" si="3"/>
        <v/>
      </c>
      <c r="N120" s="93"/>
    </row>
    <row r="121" spans="1:14" ht="16" customHeight="1" x14ac:dyDescent="0.15">
      <c r="A121" s="75"/>
      <c r="B121" s="88"/>
      <c r="C121" s="88"/>
      <c r="D121" s="77"/>
      <c r="E121" s="84"/>
      <c r="F121" s="77"/>
      <c r="G121" s="77"/>
      <c r="H121" s="88">
        <f>IFERROR(IF(LEFT($G121,3)="BTP",INDEX(tblBanThanhPham[Tên Bán Thành Phẩm],MATCH($G121,tblBanThanhPham[Mã BTP],0)),INDEX(tblNguyenLieu[Tên Nguyên Liệu],MATCH($G121,tblNguyenLieu[Mã NL],0))),"")</f>
        <v>0</v>
      </c>
      <c r="I121" s="95"/>
      <c r="J121" s="77">
        <f>IFERROR(IF(LEFT($G121,3)="BTP",INDEX(tblBanThanhPham[ĐV định lượng],MATCH($G121,tblBanThanhPham[Mã BTP],0)),INDEX(tblNguyenLieu[ĐV định lượng],MATCH($G121,tblNguyenLieu[Mã NL],0))),"")</f>
        <v>0</v>
      </c>
      <c r="K121" s="97">
        <f>IFERROR(IF(LEFT($G121,3)="BTP",INDEX(tblBanThanhPham[Giá/ĐV định lượng],MATCH($G121,tblBanThanhPham[Mã BTP],0)),INDEX(tblNguyenLieu[Giá/ĐV định lượng],MATCH($G121,tblNguyenLieu[Mã NL],0))),0)</f>
        <v>0</v>
      </c>
      <c r="L121" s="99">
        <f t="shared" si="2"/>
        <v>0</v>
      </c>
      <c r="M121" s="77" t="str">
        <f t="shared" si="3"/>
        <v/>
      </c>
      <c r="N121" s="93"/>
    </row>
    <row r="122" spans="1:14" ht="16" customHeight="1" x14ac:dyDescent="0.15">
      <c r="A122" s="75"/>
      <c r="B122" s="88"/>
      <c r="C122" s="88"/>
      <c r="D122" s="77"/>
      <c r="E122" s="84"/>
      <c r="F122" s="77"/>
      <c r="G122" s="77"/>
      <c r="H122" s="88">
        <f>IFERROR(IF(LEFT($G122,3)="BTP",INDEX(tblBanThanhPham[Tên Bán Thành Phẩm],MATCH($G122,tblBanThanhPham[Mã BTP],0)),INDEX(tblNguyenLieu[Tên Nguyên Liệu],MATCH($G122,tblNguyenLieu[Mã NL],0))),"")</f>
        <v>0</v>
      </c>
      <c r="I122" s="95"/>
      <c r="J122" s="77">
        <f>IFERROR(IF(LEFT($G122,3)="BTP",INDEX(tblBanThanhPham[ĐV định lượng],MATCH($G122,tblBanThanhPham[Mã BTP],0)),INDEX(tblNguyenLieu[ĐV định lượng],MATCH($G122,tblNguyenLieu[Mã NL],0))),"")</f>
        <v>0</v>
      </c>
      <c r="K122" s="97">
        <f>IFERROR(IF(LEFT($G122,3)="BTP",INDEX(tblBanThanhPham[Giá/ĐV định lượng],MATCH($G122,tblBanThanhPham[Mã BTP],0)),INDEX(tblNguyenLieu[Giá/ĐV định lượng],MATCH($G122,tblNguyenLieu[Mã NL],0))),0)</f>
        <v>0</v>
      </c>
      <c r="L122" s="99">
        <f t="shared" si="2"/>
        <v>0</v>
      </c>
      <c r="M122" s="77" t="str">
        <f t="shared" si="3"/>
        <v/>
      </c>
      <c r="N122" s="93"/>
    </row>
    <row r="123" spans="1:14" ht="16" customHeight="1" x14ac:dyDescent="0.15">
      <c r="A123" s="75"/>
      <c r="B123" s="88"/>
      <c r="C123" s="88"/>
      <c r="D123" s="77"/>
      <c r="E123" s="84"/>
      <c r="F123" s="77"/>
      <c r="G123" s="77"/>
      <c r="H123" s="88">
        <f>IFERROR(IF(LEFT($G123,3)="BTP",INDEX(tblBanThanhPham[Tên Bán Thành Phẩm],MATCH($G123,tblBanThanhPham[Mã BTP],0)),INDEX(tblNguyenLieu[Tên Nguyên Liệu],MATCH($G123,tblNguyenLieu[Mã NL],0))),"")</f>
        <v>0</v>
      </c>
      <c r="I123" s="95"/>
      <c r="J123" s="77">
        <f>IFERROR(IF(LEFT($G123,3)="BTP",INDEX(tblBanThanhPham[ĐV định lượng],MATCH($G123,tblBanThanhPham[Mã BTP],0)),INDEX(tblNguyenLieu[ĐV định lượng],MATCH($G123,tblNguyenLieu[Mã NL],0))),"")</f>
        <v>0</v>
      </c>
      <c r="K123" s="97">
        <f>IFERROR(IF(LEFT($G123,3)="BTP",INDEX(tblBanThanhPham[Giá/ĐV định lượng],MATCH($G123,tblBanThanhPham[Mã BTP],0)),INDEX(tblNguyenLieu[Giá/ĐV định lượng],MATCH($G123,tblNguyenLieu[Mã NL],0))),0)</f>
        <v>0</v>
      </c>
      <c r="L123" s="99">
        <f t="shared" si="2"/>
        <v>0</v>
      </c>
      <c r="M123" s="77" t="str">
        <f t="shared" si="3"/>
        <v/>
      </c>
      <c r="N123" s="93"/>
    </row>
    <row r="124" spans="1:14" ht="16" customHeight="1" x14ac:dyDescent="0.15">
      <c r="A124" s="75"/>
      <c r="B124" s="88"/>
      <c r="C124" s="88"/>
      <c r="D124" s="77"/>
      <c r="E124" s="84"/>
      <c r="F124" s="77"/>
      <c r="G124" s="77"/>
      <c r="H124" s="88">
        <f>IFERROR(IF(LEFT($G124,3)="BTP",INDEX(tblBanThanhPham[Tên Bán Thành Phẩm],MATCH($G124,tblBanThanhPham[Mã BTP],0)),INDEX(tblNguyenLieu[Tên Nguyên Liệu],MATCH($G124,tblNguyenLieu[Mã NL],0))),"")</f>
        <v>0</v>
      </c>
      <c r="I124" s="95"/>
      <c r="J124" s="77">
        <f>IFERROR(IF(LEFT($G124,3)="BTP",INDEX(tblBanThanhPham[ĐV định lượng],MATCH($G124,tblBanThanhPham[Mã BTP],0)),INDEX(tblNguyenLieu[ĐV định lượng],MATCH($G124,tblNguyenLieu[Mã NL],0))),"")</f>
        <v>0</v>
      </c>
      <c r="K124" s="97">
        <f>IFERROR(IF(LEFT($G124,3)="BTP",INDEX(tblBanThanhPham[Giá/ĐV định lượng],MATCH($G124,tblBanThanhPham[Mã BTP],0)),INDEX(tblNguyenLieu[Giá/ĐV định lượng],MATCH($G124,tblNguyenLieu[Mã NL],0))),0)</f>
        <v>0</v>
      </c>
      <c r="L124" s="99">
        <f t="shared" si="2"/>
        <v>0</v>
      </c>
      <c r="M124" s="77" t="str">
        <f t="shared" si="3"/>
        <v/>
      </c>
      <c r="N124" s="93"/>
    </row>
    <row r="125" spans="1:14" ht="16" customHeight="1" x14ac:dyDescent="0.15">
      <c r="A125" s="75"/>
      <c r="B125" s="88"/>
      <c r="C125" s="88"/>
      <c r="D125" s="77"/>
      <c r="E125" s="84"/>
      <c r="F125" s="77"/>
      <c r="G125" s="77"/>
      <c r="H125" s="88">
        <f>IFERROR(IF(LEFT($G125,3)="BTP",INDEX(tblBanThanhPham[Tên Bán Thành Phẩm],MATCH($G125,tblBanThanhPham[Mã BTP],0)),INDEX(tblNguyenLieu[Tên Nguyên Liệu],MATCH($G125,tblNguyenLieu[Mã NL],0))),"")</f>
        <v>0</v>
      </c>
      <c r="I125" s="95"/>
      <c r="J125" s="77">
        <f>IFERROR(IF(LEFT($G125,3)="BTP",INDEX(tblBanThanhPham[ĐV định lượng],MATCH($G125,tblBanThanhPham[Mã BTP],0)),INDEX(tblNguyenLieu[ĐV định lượng],MATCH($G125,tblNguyenLieu[Mã NL],0))),"")</f>
        <v>0</v>
      </c>
      <c r="K125" s="97">
        <f>IFERROR(IF(LEFT($G125,3)="BTP",INDEX(tblBanThanhPham[Giá/ĐV định lượng],MATCH($G125,tblBanThanhPham[Mã BTP],0)),INDEX(tblNguyenLieu[Giá/ĐV định lượng],MATCH($G125,tblNguyenLieu[Mã NL],0))),0)</f>
        <v>0</v>
      </c>
      <c r="L125" s="99">
        <f t="shared" si="2"/>
        <v>0</v>
      </c>
      <c r="M125" s="77" t="str">
        <f t="shared" si="3"/>
        <v/>
      </c>
      <c r="N125" s="93"/>
    </row>
    <row r="126" spans="1:14" ht="16" customHeight="1" x14ac:dyDescent="0.15">
      <c r="A126" s="75"/>
      <c r="B126" s="88"/>
      <c r="C126" s="88"/>
      <c r="D126" s="77"/>
      <c r="E126" s="84"/>
      <c r="F126" s="77"/>
      <c r="G126" s="77"/>
      <c r="H126" s="88">
        <f>IFERROR(IF(LEFT($G126,3)="BTP",INDEX(tblBanThanhPham[Tên Bán Thành Phẩm],MATCH($G126,tblBanThanhPham[Mã BTP],0)),INDEX(tblNguyenLieu[Tên Nguyên Liệu],MATCH($G126,tblNguyenLieu[Mã NL],0))),"")</f>
        <v>0</v>
      </c>
      <c r="I126" s="95"/>
      <c r="J126" s="77">
        <f>IFERROR(IF(LEFT($G126,3)="BTP",INDEX(tblBanThanhPham[ĐV định lượng],MATCH($G126,tblBanThanhPham[Mã BTP],0)),INDEX(tblNguyenLieu[ĐV định lượng],MATCH($G126,tblNguyenLieu[Mã NL],0))),"")</f>
        <v>0</v>
      </c>
      <c r="K126" s="97">
        <f>IFERROR(IF(LEFT($G126,3)="BTP",INDEX(tblBanThanhPham[Giá/ĐV định lượng],MATCH($G126,tblBanThanhPham[Mã BTP],0)),INDEX(tblNguyenLieu[Giá/ĐV định lượng],MATCH($G126,tblNguyenLieu[Mã NL],0))),0)</f>
        <v>0</v>
      </c>
      <c r="L126" s="99">
        <f t="shared" si="2"/>
        <v>0</v>
      </c>
      <c r="M126" s="77" t="str">
        <f t="shared" si="3"/>
        <v/>
      </c>
      <c r="N126" s="93"/>
    </row>
    <row r="127" spans="1:14" ht="16" customHeight="1" x14ac:dyDescent="0.15">
      <c r="A127" s="75"/>
      <c r="B127" s="88"/>
      <c r="C127" s="88"/>
      <c r="D127" s="77"/>
      <c r="E127" s="84"/>
      <c r="F127" s="77"/>
      <c r="G127" s="77"/>
      <c r="H127" s="88">
        <f>IFERROR(IF(LEFT($G127,3)="BTP",INDEX(tblBanThanhPham[Tên Bán Thành Phẩm],MATCH($G127,tblBanThanhPham[Mã BTP],0)),INDEX(tblNguyenLieu[Tên Nguyên Liệu],MATCH($G127,tblNguyenLieu[Mã NL],0))),"")</f>
        <v>0</v>
      </c>
      <c r="I127" s="95"/>
      <c r="J127" s="77">
        <f>IFERROR(IF(LEFT($G127,3)="BTP",INDEX(tblBanThanhPham[ĐV định lượng],MATCH($G127,tblBanThanhPham[Mã BTP],0)),INDEX(tblNguyenLieu[ĐV định lượng],MATCH($G127,tblNguyenLieu[Mã NL],0))),"")</f>
        <v>0</v>
      </c>
      <c r="K127" s="97">
        <f>IFERROR(IF(LEFT($G127,3)="BTP",INDEX(tblBanThanhPham[Giá/ĐV định lượng],MATCH($G127,tblBanThanhPham[Mã BTP],0)),INDEX(tblNguyenLieu[Giá/ĐV định lượng],MATCH($G127,tblNguyenLieu[Mã NL],0))),0)</f>
        <v>0</v>
      </c>
      <c r="L127" s="99">
        <f t="shared" si="2"/>
        <v>0</v>
      </c>
      <c r="M127" s="77" t="str">
        <f t="shared" si="3"/>
        <v/>
      </c>
      <c r="N127" s="93"/>
    </row>
    <row r="128" spans="1:14" ht="16" customHeight="1" x14ac:dyDescent="0.15">
      <c r="A128" s="75"/>
      <c r="B128" s="88"/>
      <c r="C128" s="88"/>
      <c r="D128" s="77"/>
      <c r="E128" s="84"/>
      <c r="F128" s="77"/>
      <c r="G128" s="77"/>
      <c r="H128" s="88">
        <f>IFERROR(IF(LEFT($G128,3)="BTP",INDEX(tblBanThanhPham[Tên Bán Thành Phẩm],MATCH($G128,tblBanThanhPham[Mã BTP],0)),INDEX(tblNguyenLieu[Tên Nguyên Liệu],MATCH($G128,tblNguyenLieu[Mã NL],0))),"")</f>
        <v>0</v>
      </c>
      <c r="I128" s="95"/>
      <c r="J128" s="77">
        <f>IFERROR(IF(LEFT($G128,3)="BTP",INDEX(tblBanThanhPham[ĐV định lượng],MATCH($G128,tblBanThanhPham[Mã BTP],0)),INDEX(tblNguyenLieu[ĐV định lượng],MATCH($G128,tblNguyenLieu[Mã NL],0))),"")</f>
        <v>0</v>
      </c>
      <c r="K128" s="97">
        <f>IFERROR(IF(LEFT($G128,3)="BTP",INDEX(tblBanThanhPham[Giá/ĐV định lượng],MATCH($G128,tblBanThanhPham[Mã BTP],0)),INDEX(tblNguyenLieu[Giá/ĐV định lượng],MATCH($G128,tblNguyenLieu[Mã NL],0))),0)</f>
        <v>0</v>
      </c>
      <c r="L128" s="99">
        <f t="shared" si="2"/>
        <v>0</v>
      </c>
      <c r="M128" s="77" t="str">
        <f t="shared" si="3"/>
        <v/>
      </c>
      <c r="N128" s="93"/>
    </row>
    <row r="129" spans="1:14" ht="16" customHeight="1" x14ac:dyDescent="0.15">
      <c r="A129" s="75"/>
      <c r="B129" s="88"/>
      <c r="C129" s="88"/>
      <c r="D129" s="77"/>
      <c r="E129" s="84"/>
      <c r="F129" s="77"/>
      <c r="G129" s="77"/>
      <c r="H129" s="88">
        <f>IFERROR(IF(LEFT($G129,3)="BTP",INDEX(tblBanThanhPham[Tên Bán Thành Phẩm],MATCH($G129,tblBanThanhPham[Mã BTP],0)),INDEX(tblNguyenLieu[Tên Nguyên Liệu],MATCH($G129,tblNguyenLieu[Mã NL],0))),"")</f>
        <v>0</v>
      </c>
      <c r="I129" s="95"/>
      <c r="J129" s="77">
        <f>IFERROR(IF(LEFT($G129,3)="BTP",INDEX(tblBanThanhPham[ĐV định lượng],MATCH($G129,tblBanThanhPham[Mã BTP],0)),INDEX(tblNguyenLieu[ĐV định lượng],MATCH($G129,tblNguyenLieu[Mã NL],0))),"")</f>
        <v>0</v>
      </c>
      <c r="K129" s="97">
        <f>IFERROR(IF(LEFT($G129,3)="BTP",INDEX(tblBanThanhPham[Giá/ĐV định lượng],MATCH($G129,tblBanThanhPham[Mã BTP],0)),INDEX(tblNguyenLieu[Giá/ĐV định lượng],MATCH($G129,tblNguyenLieu[Mã NL],0))),0)</f>
        <v>0</v>
      </c>
      <c r="L129" s="99">
        <f t="shared" si="2"/>
        <v>0</v>
      </c>
      <c r="M129" s="77" t="str">
        <f t="shared" si="3"/>
        <v/>
      </c>
      <c r="N129" s="93"/>
    </row>
    <row r="130" spans="1:14" ht="16" customHeight="1" x14ac:dyDescent="0.15">
      <c r="A130" s="75"/>
      <c r="B130" s="88"/>
      <c r="C130" s="88"/>
      <c r="D130" s="77"/>
      <c r="E130" s="84"/>
      <c r="F130" s="77"/>
      <c r="G130" s="77"/>
      <c r="H130" s="88">
        <f>IFERROR(IF(LEFT($G130,3)="BTP",INDEX(tblBanThanhPham[Tên Bán Thành Phẩm],MATCH($G130,tblBanThanhPham[Mã BTP],0)),INDEX(tblNguyenLieu[Tên Nguyên Liệu],MATCH($G130,tblNguyenLieu[Mã NL],0))),"")</f>
        <v>0</v>
      </c>
      <c r="I130" s="95"/>
      <c r="J130" s="77">
        <f>IFERROR(IF(LEFT($G130,3)="BTP",INDEX(tblBanThanhPham[ĐV định lượng],MATCH($G130,tblBanThanhPham[Mã BTP],0)),INDEX(tblNguyenLieu[ĐV định lượng],MATCH($G130,tblNguyenLieu[Mã NL],0))),"")</f>
        <v>0</v>
      </c>
      <c r="K130" s="97">
        <f>IFERROR(IF(LEFT($G130,3)="BTP",INDEX(tblBanThanhPham[Giá/ĐV định lượng],MATCH($G130,tblBanThanhPham[Mã BTP],0)),INDEX(tblNguyenLieu[Giá/ĐV định lượng],MATCH($G130,tblNguyenLieu[Mã NL],0))),0)</f>
        <v>0</v>
      </c>
      <c r="L130" s="99">
        <f t="shared" si="2"/>
        <v>0</v>
      </c>
      <c r="M130" s="77" t="str">
        <f t="shared" si="3"/>
        <v/>
      </c>
      <c r="N130" s="93"/>
    </row>
    <row r="131" spans="1:14" ht="16" customHeight="1" x14ac:dyDescent="0.15">
      <c r="A131" s="75"/>
      <c r="B131" s="88"/>
      <c r="C131" s="88"/>
      <c r="D131" s="77"/>
      <c r="E131" s="84"/>
      <c r="F131" s="77"/>
      <c r="G131" s="77"/>
      <c r="H131" s="88">
        <f>IFERROR(IF(LEFT($G131,3)="BTP",INDEX(tblBanThanhPham[Tên Bán Thành Phẩm],MATCH($G131,tblBanThanhPham[Mã BTP],0)),INDEX(tblNguyenLieu[Tên Nguyên Liệu],MATCH($G131,tblNguyenLieu[Mã NL],0))),"")</f>
        <v>0</v>
      </c>
      <c r="I131" s="95"/>
      <c r="J131" s="77">
        <f>IFERROR(IF(LEFT($G131,3)="BTP",INDEX(tblBanThanhPham[ĐV định lượng],MATCH($G131,tblBanThanhPham[Mã BTP],0)),INDEX(tblNguyenLieu[ĐV định lượng],MATCH($G131,tblNguyenLieu[Mã NL],0))),"")</f>
        <v>0</v>
      </c>
      <c r="K131" s="97">
        <f>IFERROR(IF(LEFT($G131,3)="BTP",INDEX(tblBanThanhPham[Giá/ĐV định lượng],MATCH($G131,tblBanThanhPham[Mã BTP],0)),INDEX(tblNguyenLieu[Giá/ĐV định lượng],MATCH($G131,tblNguyenLieu[Mã NL],0))),0)</f>
        <v>0</v>
      </c>
      <c r="L131" s="99">
        <f t="shared" si="2"/>
        <v>0</v>
      </c>
      <c r="M131" s="77" t="str">
        <f t="shared" si="3"/>
        <v/>
      </c>
      <c r="N131" s="93"/>
    </row>
    <row r="132" spans="1:14" ht="16" customHeight="1" x14ac:dyDescent="0.15">
      <c r="A132" s="75"/>
      <c r="B132" s="88"/>
      <c r="C132" s="88"/>
      <c r="D132" s="77"/>
      <c r="E132" s="84"/>
      <c r="F132" s="77"/>
      <c r="G132" s="77"/>
      <c r="H132" s="88">
        <f>IFERROR(IF(LEFT($G132,3)="BTP",INDEX(tblBanThanhPham[Tên Bán Thành Phẩm],MATCH($G132,tblBanThanhPham[Mã BTP],0)),INDEX(tblNguyenLieu[Tên Nguyên Liệu],MATCH($G132,tblNguyenLieu[Mã NL],0))),"")</f>
        <v>0</v>
      </c>
      <c r="I132" s="95"/>
      <c r="J132" s="77">
        <f>IFERROR(IF(LEFT($G132,3)="BTP",INDEX(tblBanThanhPham[ĐV định lượng],MATCH($G132,tblBanThanhPham[Mã BTP],0)),INDEX(tblNguyenLieu[ĐV định lượng],MATCH($G132,tblNguyenLieu[Mã NL],0))),"")</f>
        <v>0</v>
      </c>
      <c r="K132" s="97">
        <f>IFERROR(IF(LEFT($G132,3)="BTP",INDEX(tblBanThanhPham[Giá/ĐV định lượng],MATCH($G132,tblBanThanhPham[Mã BTP],0)),INDEX(tblNguyenLieu[Giá/ĐV định lượng],MATCH($G132,tblNguyenLieu[Mã NL],0))),0)</f>
        <v>0</v>
      </c>
      <c r="L132" s="99">
        <f t="shared" ref="L132:L195" si="4">IFERROR($I132*$K132,0)</f>
        <v>0</v>
      </c>
      <c r="M132" s="77" t="str">
        <f t="shared" ref="M132:M195" si="5">IF($G132="","",IF(LEFT($G132,3)="BTP","BTP","NL"))</f>
        <v/>
      </c>
      <c r="N132" s="93"/>
    </row>
    <row r="133" spans="1:14" ht="16" customHeight="1" x14ac:dyDescent="0.15">
      <c r="A133" s="75"/>
      <c r="B133" s="88"/>
      <c r="C133" s="88"/>
      <c r="D133" s="77"/>
      <c r="E133" s="84"/>
      <c r="F133" s="77"/>
      <c r="G133" s="77"/>
      <c r="H133" s="88">
        <f>IFERROR(IF(LEFT($G133,3)="BTP",INDEX(tblBanThanhPham[Tên Bán Thành Phẩm],MATCH($G133,tblBanThanhPham[Mã BTP],0)),INDEX(tblNguyenLieu[Tên Nguyên Liệu],MATCH($G133,tblNguyenLieu[Mã NL],0))),"")</f>
        <v>0</v>
      </c>
      <c r="I133" s="95"/>
      <c r="J133" s="77">
        <f>IFERROR(IF(LEFT($G133,3)="BTP",INDEX(tblBanThanhPham[ĐV định lượng],MATCH($G133,tblBanThanhPham[Mã BTP],0)),INDEX(tblNguyenLieu[ĐV định lượng],MATCH($G133,tblNguyenLieu[Mã NL],0))),"")</f>
        <v>0</v>
      </c>
      <c r="K133" s="97">
        <f>IFERROR(IF(LEFT($G133,3)="BTP",INDEX(tblBanThanhPham[Giá/ĐV định lượng],MATCH($G133,tblBanThanhPham[Mã BTP],0)),INDEX(tblNguyenLieu[Giá/ĐV định lượng],MATCH($G133,tblNguyenLieu[Mã NL],0))),0)</f>
        <v>0</v>
      </c>
      <c r="L133" s="99">
        <f t="shared" si="4"/>
        <v>0</v>
      </c>
      <c r="M133" s="77" t="str">
        <f t="shared" si="5"/>
        <v/>
      </c>
      <c r="N133" s="93"/>
    </row>
    <row r="134" spans="1:14" ht="16" customHeight="1" x14ac:dyDescent="0.15">
      <c r="A134" s="75"/>
      <c r="B134" s="88"/>
      <c r="C134" s="88"/>
      <c r="D134" s="77"/>
      <c r="E134" s="84"/>
      <c r="F134" s="77"/>
      <c r="G134" s="77"/>
      <c r="H134" s="88">
        <f>IFERROR(IF(LEFT($G134,3)="BTP",INDEX(tblBanThanhPham[Tên Bán Thành Phẩm],MATCH($G134,tblBanThanhPham[Mã BTP],0)),INDEX(tblNguyenLieu[Tên Nguyên Liệu],MATCH($G134,tblNguyenLieu[Mã NL],0))),"")</f>
        <v>0</v>
      </c>
      <c r="I134" s="95"/>
      <c r="J134" s="77">
        <f>IFERROR(IF(LEFT($G134,3)="BTP",INDEX(tblBanThanhPham[ĐV định lượng],MATCH($G134,tblBanThanhPham[Mã BTP],0)),INDEX(tblNguyenLieu[ĐV định lượng],MATCH($G134,tblNguyenLieu[Mã NL],0))),"")</f>
        <v>0</v>
      </c>
      <c r="K134" s="97">
        <f>IFERROR(IF(LEFT($G134,3)="BTP",INDEX(tblBanThanhPham[Giá/ĐV định lượng],MATCH($G134,tblBanThanhPham[Mã BTP],0)),INDEX(tblNguyenLieu[Giá/ĐV định lượng],MATCH($G134,tblNguyenLieu[Mã NL],0))),0)</f>
        <v>0</v>
      </c>
      <c r="L134" s="99">
        <f t="shared" si="4"/>
        <v>0</v>
      </c>
      <c r="M134" s="77" t="str">
        <f t="shared" si="5"/>
        <v/>
      </c>
      <c r="N134" s="93"/>
    </row>
    <row r="135" spans="1:14" ht="16" customHeight="1" x14ac:dyDescent="0.15">
      <c r="A135" s="75"/>
      <c r="B135" s="88"/>
      <c r="C135" s="88"/>
      <c r="D135" s="77"/>
      <c r="E135" s="84"/>
      <c r="F135" s="77"/>
      <c r="G135" s="77"/>
      <c r="H135" s="88">
        <f>IFERROR(IF(LEFT($G135,3)="BTP",INDEX(tblBanThanhPham[Tên Bán Thành Phẩm],MATCH($G135,tblBanThanhPham[Mã BTP],0)),INDEX(tblNguyenLieu[Tên Nguyên Liệu],MATCH($G135,tblNguyenLieu[Mã NL],0))),"")</f>
        <v>0</v>
      </c>
      <c r="I135" s="95"/>
      <c r="J135" s="77">
        <f>IFERROR(IF(LEFT($G135,3)="BTP",INDEX(tblBanThanhPham[ĐV định lượng],MATCH($G135,tblBanThanhPham[Mã BTP],0)),INDEX(tblNguyenLieu[ĐV định lượng],MATCH($G135,tblNguyenLieu[Mã NL],0))),"")</f>
        <v>0</v>
      </c>
      <c r="K135" s="97">
        <f>IFERROR(IF(LEFT($G135,3)="BTP",INDEX(tblBanThanhPham[Giá/ĐV định lượng],MATCH($G135,tblBanThanhPham[Mã BTP],0)),INDEX(tblNguyenLieu[Giá/ĐV định lượng],MATCH($G135,tblNguyenLieu[Mã NL],0))),0)</f>
        <v>0</v>
      </c>
      <c r="L135" s="99">
        <f t="shared" si="4"/>
        <v>0</v>
      </c>
      <c r="M135" s="77" t="str">
        <f t="shared" si="5"/>
        <v/>
      </c>
      <c r="N135" s="93"/>
    </row>
    <row r="136" spans="1:14" ht="16" customHeight="1" x14ac:dyDescent="0.15">
      <c r="A136" s="75"/>
      <c r="B136" s="88"/>
      <c r="C136" s="88"/>
      <c r="D136" s="77"/>
      <c r="E136" s="84"/>
      <c r="F136" s="77"/>
      <c r="G136" s="77"/>
      <c r="H136" s="88">
        <f>IFERROR(IF(LEFT($G136,3)="BTP",INDEX(tblBanThanhPham[Tên Bán Thành Phẩm],MATCH($G136,tblBanThanhPham[Mã BTP],0)),INDEX(tblNguyenLieu[Tên Nguyên Liệu],MATCH($G136,tblNguyenLieu[Mã NL],0))),"")</f>
        <v>0</v>
      </c>
      <c r="I136" s="95"/>
      <c r="J136" s="77">
        <f>IFERROR(IF(LEFT($G136,3)="BTP",INDEX(tblBanThanhPham[ĐV định lượng],MATCH($G136,tblBanThanhPham[Mã BTP],0)),INDEX(tblNguyenLieu[ĐV định lượng],MATCH($G136,tblNguyenLieu[Mã NL],0))),"")</f>
        <v>0</v>
      </c>
      <c r="K136" s="97">
        <f>IFERROR(IF(LEFT($G136,3)="BTP",INDEX(tblBanThanhPham[Giá/ĐV định lượng],MATCH($G136,tblBanThanhPham[Mã BTP],0)),INDEX(tblNguyenLieu[Giá/ĐV định lượng],MATCH($G136,tblNguyenLieu[Mã NL],0))),0)</f>
        <v>0</v>
      </c>
      <c r="L136" s="99">
        <f t="shared" si="4"/>
        <v>0</v>
      </c>
      <c r="M136" s="77" t="str">
        <f t="shared" si="5"/>
        <v/>
      </c>
      <c r="N136" s="93"/>
    </row>
    <row r="137" spans="1:14" ht="16" customHeight="1" x14ac:dyDescent="0.15">
      <c r="A137" s="75"/>
      <c r="B137" s="88"/>
      <c r="C137" s="88"/>
      <c r="D137" s="77"/>
      <c r="E137" s="84"/>
      <c r="F137" s="77"/>
      <c r="G137" s="77"/>
      <c r="H137" s="88">
        <f>IFERROR(IF(LEFT($G137,3)="BTP",INDEX(tblBanThanhPham[Tên Bán Thành Phẩm],MATCH($G137,tblBanThanhPham[Mã BTP],0)),INDEX(tblNguyenLieu[Tên Nguyên Liệu],MATCH($G137,tblNguyenLieu[Mã NL],0))),"")</f>
        <v>0</v>
      </c>
      <c r="I137" s="95"/>
      <c r="J137" s="77">
        <f>IFERROR(IF(LEFT($G137,3)="BTP",INDEX(tblBanThanhPham[ĐV định lượng],MATCH($G137,tblBanThanhPham[Mã BTP],0)),INDEX(tblNguyenLieu[ĐV định lượng],MATCH($G137,tblNguyenLieu[Mã NL],0))),"")</f>
        <v>0</v>
      </c>
      <c r="K137" s="97">
        <f>IFERROR(IF(LEFT($G137,3)="BTP",INDEX(tblBanThanhPham[Giá/ĐV định lượng],MATCH($G137,tblBanThanhPham[Mã BTP],0)),INDEX(tblNguyenLieu[Giá/ĐV định lượng],MATCH($G137,tblNguyenLieu[Mã NL],0))),0)</f>
        <v>0</v>
      </c>
      <c r="L137" s="99">
        <f t="shared" si="4"/>
        <v>0</v>
      </c>
      <c r="M137" s="77" t="str">
        <f t="shared" si="5"/>
        <v/>
      </c>
      <c r="N137" s="93"/>
    </row>
    <row r="138" spans="1:14" ht="16" customHeight="1" x14ac:dyDescent="0.15">
      <c r="A138" s="75"/>
      <c r="B138" s="88"/>
      <c r="C138" s="88"/>
      <c r="D138" s="77"/>
      <c r="E138" s="84"/>
      <c r="F138" s="77"/>
      <c r="G138" s="77"/>
      <c r="H138" s="88">
        <f>IFERROR(IF(LEFT($G138,3)="BTP",INDEX(tblBanThanhPham[Tên Bán Thành Phẩm],MATCH($G138,tblBanThanhPham[Mã BTP],0)),INDEX(tblNguyenLieu[Tên Nguyên Liệu],MATCH($G138,tblNguyenLieu[Mã NL],0))),"")</f>
        <v>0</v>
      </c>
      <c r="I138" s="95"/>
      <c r="J138" s="77">
        <f>IFERROR(IF(LEFT($G138,3)="BTP",INDEX(tblBanThanhPham[ĐV định lượng],MATCH($G138,tblBanThanhPham[Mã BTP],0)),INDEX(tblNguyenLieu[ĐV định lượng],MATCH($G138,tblNguyenLieu[Mã NL],0))),"")</f>
        <v>0</v>
      </c>
      <c r="K138" s="97">
        <f>IFERROR(IF(LEFT($G138,3)="BTP",INDEX(tblBanThanhPham[Giá/ĐV định lượng],MATCH($G138,tblBanThanhPham[Mã BTP],0)),INDEX(tblNguyenLieu[Giá/ĐV định lượng],MATCH($G138,tblNguyenLieu[Mã NL],0))),0)</f>
        <v>0</v>
      </c>
      <c r="L138" s="99">
        <f t="shared" si="4"/>
        <v>0</v>
      </c>
      <c r="M138" s="77" t="str">
        <f t="shared" si="5"/>
        <v/>
      </c>
      <c r="N138" s="93"/>
    </row>
    <row r="139" spans="1:14" ht="16" customHeight="1" x14ac:dyDescent="0.15">
      <c r="A139" s="75"/>
      <c r="B139" s="88"/>
      <c r="C139" s="88"/>
      <c r="D139" s="77"/>
      <c r="E139" s="84"/>
      <c r="F139" s="77"/>
      <c r="G139" s="77"/>
      <c r="H139" s="88">
        <f>IFERROR(IF(LEFT($G139,3)="BTP",INDEX(tblBanThanhPham[Tên Bán Thành Phẩm],MATCH($G139,tblBanThanhPham[Mã BTP],0)),INDEX(tblNguyenLieu[Tên Nguyên Liệu],MATCH($G139,tblNguyenLieu[Mã NL],0))),"")</f>
        <v>0</v>
      </c>
      <c r="I139" s="95"/>
      <c r="J139" s="77">
        <f>IFERROR(IF(LEFT($G139,3)="BTP",INDEX(tblBanThanhPham[ĐV định lượng],MATCH($G139,tblBanThanhPham[Mã BTP],0)),INDEX(tblNguyenLieu[ĐV định lượng],MATCH($G139,tblNguyenLieu[Mã NL],0))),"")</f>
        <v>0</v>
      </c>
      <c r="K139" s="97">
        <f>IFERROR(IF(LEFT($G139,3)="BTP",INDEX(tblBanThanhPham[Giá/ĐV định lượng],MATCH($G139,tblBanThanhPham[Mã BTP],0)),INDEX(tblNguyenLieu[Giá/ĐV định lượng],MATCH($G139,tblNguyenLieu[Mã NL],0))),0)</f>
        <v>0</v>
      </c>
      <c r="L139" s="99">
        <f t="shared" si="4"/>
        <v>0</v>
      </c>
      <c r="M139" s="77" t="str">
        <f t="shared" si="5"/>
        <v/>
      </c>
      <c r="N139" s="93"/>
    </row>
    <row r="140" spans="1:14" ht="16" customHeight="1" x14ac:dyDescent="0.15">
      <c r="A140" s="75"/>
      <c r="B140" s="88"/>
      <c r="C140" s="88"/>
      <c r="D140" s="77"/>
      <c r="E140" s="84"/>
      <c r="F140" s="77"/>
      <c r="G140" s="77"/>
      <c r="H140" s="88">
        <f>IFERROR(IF(LEFT($G140,3)="BTP",INDEX(tblBanThanhPham[Tên Bán Thành Phẩm],MATCH($G140,tblBanThanhPham[Mã BTP],0)),INDEX(tblNguyenLieu[Tên Nguyên Liệu],MATCH($G140,tblNguyenLieu[Mã NL],0))),"")</f>
        <v>0</v>
      </c>
      <c r="I140" s="95"/>
      <c r="J140" s="77">
        <f>IFERROR(IF(LEFT($G140,3)="BTP",INDEX(tblBanThanhPham[ĐV định lượng],MATCH($G140,tblBanThanhPham[Mã BTP],0)),INDEX(tblNguyenLieu[ĐV định lượng],MATCH($G140,tblNguyenLieu[Mã NL],0))),"")</f>
        <v>0</v>
      </c>
      <c r="K140" s="97">
        <f>IFERROR(IF(LEFT($G140,3)="BTP",INDEX(tblBanThanhPham[Giá/ĐV định lượng],MATCH($G140,tblBanThanhPham[Mã BTP],0)),INDEX(tblNguyenLieu[Giá/ĐV định lượng],MATCH($G140,tblNguyenLieu[Mã NL],0))),0)</f>
        <v>0</v>
      </c>
      <c r="L140" s="99">
        <f t="shared" si="4"/>
        <v>0</v>
      </c>
      <c r="M140" s="77" t="str">
        <f t="shared" si="5"/>
        <v/>
      </c>
      <c r="N140" s="93"/>
    </row>
    <row r="141" spans="1:14" ht="16" customHeight="1" x14ac:dyDescent="0.15">
      <c r="A141" s="75"/>
      <c r="B141" s="88"/>
      <c r="C141" s="88"/>
      <c r="D141" s="77"/>
      <c r="E141" s="84"/>
      <c r="F141" s="77"/>
      <c r="G141" s="77"/>
      <c r="H141" s="88">
        <f>IFERROR(IF(LEFT($G141,3)="BTP",INDEX(tblBanThanhPham[Tên Bán Thành Phẩm],MATCH($G141,tblBanThanhPham[Mã BTP],0)),INDEX(tblNguyenLieu[Tên Nguyên Liệu],MATCH($G141,tblNguyenLieu[Mã NL],0))),"")</f>
        <v>0</v>
      </c>
      <c r="I141" s="95"/>
      <c r="J141" s="77">
        <f>IFERROR(IF(LEFT($G141,3)="BTP",INDEX(tblBanThanhPham[ĐV định lượng],MATCH($G141,tblBanThanhPham[Mã BTP],0)),INDEX(tblNguyenLieu[ĐV định lượng],MATCH($G141,tblNguyenLieu[Mã NL],0))),"")</f>
        <v>0</v>
      </c>
      <c r="K141" s="97">
        <f>IFERROR(IF(LEFT($G141,3)="BTP",INDEX(tblBanThanhPham[Giá/ĐV định lượng],MATCH($G141,tblBanThanhPham[Mã BTP],0)),INDEX(tblNguyenLieu[Giá/ĐV định lượng],MATCH($G141,tblNguyenLieu[Mã NL],0))),0)</f>
        <v>0</v>
      </c>
      <c r="L141" s="99">
        <f t="shared" si="4"/>
        <v>0</v>
      </c>
      <c r="M141" s="77" t="str">
        <f t="shared" si="5"/>
        <v/>
      </c>
      <c r="N141" s="93"/>
    </row>
    <row r="142" spans="1:14" ht="16" customHeight="1" x14ac:dyDescent="0.15">
      <c r="A142" s="75"/>
      <c r="B142" s="88"/>
      <c r="C142" s="88"/>
      <c r="D142" s="77"/>
      <c r="E142" s="84"/>
      <c r="F142" s="77"/>
      <c r="G142" s="77"/>
      <c r="H142" s="88">
        <f>IFERROR(IF(LEFT($G142,3)="BTP",INDEX(tblBanThanhPham[Tên Bán Thành Phẩm],MATCH($G142,tblBanThanhPham[Mã BTP],0)),INDEX(tblNguyenLieu[Tên Nguyên Liệu],MATCH($G142,tblNguyenLieu[Mã NL],0))),"")</f>
        <v>0</v>
      </c>
      <c r="I142" s="95"/>
      <c r="J142" s="77">
        <f>IFERROR(IF(LEFT($G142,3)="BTP",INDEX(tblBanThanhPham[ĐV định lượng],MATCH($G142,tblBanThanhPham[Mã BTP],0)),INDEX(tblNguyenLieu[ĐV định lượng],MATCH($G142,tblNguyenLieu[Mã NL],0))),"")</f>
        <v>0</v>
      </c>
      <c r="K142" s="97">
        <f>IFERROR(IF(LEFT($G142,3)="BTP",INDEX(tblBanThanhPham[Giá/ĐV định lượng],MATCH($G142,tblBanThanhPham[Mã BTP],0)),INDEX(tblNguyenLieu[Giá/ĐV định lượng],MATCH($G142,tblNguyenLieu[Mã NL],0))),0)</f>
        <v>0</v>
      </c>
      <c r="L142" s="99">
        <f t="shared" si="4"/>
        <v>0</v>
      </c>
      <c r="M142" s="77" t="str">
        <f t="shared" si="5"/>
        <v/>
      </c>
      <c r="N142" s="93"/>
    </row>
    <row r="143" spans="1:14" ht="16" customHeight="1" x14ac:dyDescent="0.15">
      <c r="A143" s="75"/>
      <c r="B143" s="88"/>
      <c r="C143" s="88"/>
      <c r="D143" s="77"/>
      <c r="E143" s="84"/>
      <c r="F143" s="77"/>
      <c r="G143" s="77"/>
      <c r="H143" s="88">
        <f>IFERROR(IF(LEFT($G143,3)="BTP",INDEX(tblBanThanhPham[Tên Bán Thành Phẩm],MATCH($G143,tblBanThanhPham[Mã BTP],0)),INDEX(tblNguyenLieu[Tên Nguyên Liệu],MATCH($G143,tblNguyenLieu[Mã NL],0))),"")</f>
        <v>0</v>
      </c>
      <c r="I143" s="95"/>
      <c r="J143" s="77">
        <f>IFERROR(IF(LEFT($G143,3)="BTP",INDEX(tblBanThanhPham[ĐV định lượng],MATCH($G143,tblBanThanhPham[Mã BTP],0)),INDEX(tblNguyenLieu[ĐV định lượng],MATCH($G143,tblNguyenLieu[Mã NL],0))),"")</f>
        <v>0</v>
      </c>
      <c r="K143" s="97">
        <f>IFERROR(IF(LEFT($G143,3)="BTP",INDEX(tblBanThanhPham[Giá/ĐV định lượng],MATCH($G143,tblBanThanhPham[Mã BTP],0)),INDEX(tblNguyenLieu[Giá/ĐV định lượng],MATCH($G143,tblNguyenLieu[Mã NL],0))),0)</f>
        <v>0</v>
      </c>
      <c r="L143" s="99">
        <f t="shared" si="4"/>
        <v>0</v>
      </c>
      <c r="M143" s="77" t="str">
        <f t="shared" si="5"/>
        <v/>
      </c>
      <c r="N143" s="93"/>
    </row>
    <row r="144" spans="1:14" ht="16" customHeight="1" x14ac:dyDescent="0.15">
      <c r="A144" s="75"/>
      <c r="B144" s="88"/>
      <c r="C144" s="88"/>
      <c r="D144" s="77"/>
      <c r="E144" s="84"/>
      <c r="F144" s="77"/>
      <c r="G144" s="77"/>
      <c r="H144" s="88">
        <f>IFERROR(IF(LEFT($G144,3)="BTP",INDEX(tblBanThanhPham[Tên Bán Thành Phẩm],MATCH($G144,tblBanThanhPham[Mã BTP],0)),INDEX(tblNguyenLieu[Tên Nguyên Liệu],MATCH($G144,tblNguyenLieu[Mã NL],0))),"")</f>
        <v>0</v>
      </c>
      <c r="I144" s="95"/>
      <c r="J144" s="77">
        <f>IFERROR(IF(LEFT($G144,3)="BTP",INDEX(tblBanThanhPham[ĐV định lượng],MATCH($G144,tblBanThanhPham[Mã BTP],0)),INDEX(tblNguyenLieu[ĐV định lượng],MATCH($G144,tblNguyenLieu[Mã NL],0))),"")</f>
        <v>0</v>
      </c>
      <c r="K144" s="97">
        <f>IFERROR(IF(LEFT($G144,3)="BTP",INDEX(tblBanThanhPham[Giá/ĐV định lượng],MATCH($G144,tblBanThanhPham[Mã BTP],0)),INDEX(tblNguyenLieu[Giá/ĐV định lượng],MATCH($G144,tblNguyenLieu[Mã NL],0))),0)</f>
        <v>0</v>
      </c>
      <c r="L144" s="99">
        <f t="shared" si="4"/>
        <v>0</v>
      </c>
      <c r="M144" s="77" t="str">
        <f t="shared" si="5"/>
        <v/>
      </c>
      <c r="N144" s="93"/>
    </row>
    <row r="145" spans="1:14" ht="16" customHeight="1" x14ac:dyDescent="0.15">
      <c r="A145" s="75"/>
      <c r="B145" s="88"/>
      <c r="C145" s="88"/>
      <c r="D145" s="77"/>
      <c r="E145" s="84"/>
      <c r="F145" s="77"/>
      <c r="G145" s="77"/>
      <c r="H145" s="88">
        <f>IFERROR(IF(LEFT($G145,3)="BTP",INDEX(tblBanThanhPham[Tên Bán Thành Phẩm],MATCH($G145,tblBanThanhPham[Mã BTP],0)),INDEX(tblNguyenLieu[Tên Nguyên Liệu],MATCH($G145,tblNguyenLieu[Mã NL],0))),"")</f>
        <v>0</v>
      </c>
      <c r="I145" s="95"/>
      <c r="J145" s="77">
        <f>IFERROR(IF(LEFT($G145,3)="BTP",INDEX(tblBanThanhPham[ĐV định lượng],MATCH($G145,tblBanThanhPham[Mã BTP],0)),INDEX(tblNguyenLieu[ĐV định lượng],MATCH($G145,tblNguyenLieu[Mã NL],0))),"")</f>
        <v>0</v>
      </c>
      <c r="K145" s="97">
        <f>IFERROR(IF(LEFT($G145,3)="BTP",INDEX(tblBanThanhPham[Giá/ĐV định lượng],MATCH($G145,tblBanThanhPham[Mã BTP],0)),INDEX(tblNguyenLieu[Giá/ĐV định lượng],MATCH($G145,tblNguyenLieu[Mã NL],0))),0)</f>
        <v>0</v>
      </c>
      <c r="L145" s="99">
        <f t="shared" si="4"/>
        <v>0</v>
      </c>
      <c r="M145" s="77" t="str">
        <f t="shared" si="5"/>
        <v/>
      </c>
      <c r="N145" s="93"/>
    </row>
    <row r="146" spans="1:14" ht="16" customHeight="1" x14ac:dyDescent="0.15">
      <c r="A146" s="75"/>
      <c r="B146" s="88"/>
      <c r="C146" s="88"/>
      <c r="D146" s="77"/>
      <c r="E146" s="84"/>
      <c r="F146" s="77"/>
      <c r="G146" s="77"/>
      <c r="H146" s="88">
        <f>IFERROR(IF(LEFT($G146,3)="BTP",INDEX(tblBanThanhPham[Tên Bán Thành Phẩm],MATCH($G146,tblBanThanhPham[Mã BTP],0)),INDEX(tblNguyenLieu[Tên Nguyên Liệu],MATCH($G146,tblNguyenLieu[Mã NL],0))),"")</f>
        <v>0</v>
      </c>
      <c r="I146" s="95"/>
      <c r="J146" s="77">
        <f>IFERROR(IF(LEFT($G146,3)="BTP",INDEX(tblBanThanhPham[ĐV định lượng],MATCH($G146,tblBanThanhPham[Mã BTP],0)),INDEX(tblNguyenLieu[ĐV định lượng],MATCH($G146,tblNguyenLieu[Mã NL],0))),"")</f>
        <v>0</v>
      </c>
      <c r="K146" s="97">
        <f>IFERROR(IF(LEFT($G146,3)="BTP",INDEX(tblBanThanhPham[Giá/ĐV định lượng],MATCH($G146,tblBanThanhPham[Mã BTP],0)),INDEX(tblNguyenLieu[Giá/ĐV định lượng],MATCH($G146,tblNguyenLieu[Mã NL],0))),0)</f>
        <v>0</v>
      </c>
      <c r="L146" s="99">
        <f t="shared" si="4"/>
        <v>0</v>
      </c>
      <c r="M146" s="77" t="str">
        <f t="shared" si="5"/>
        <v/>
      </c>
      <c r="N146" s="93"/>
    </row>
    <row r="147" spans="1:14" ht="16" customHeight="1" x14ac:dyDescent="0.15">
      <c r="A147" s="75"/>
      <c r="B147" s="88"/>
      <c r="C147" s="88"/>
      <c r="D147" s="77"/>
      <c r="E147" s="84"/>
      <c r="F147" s="77"/>
      <c r="G147" s="77"/>
      <c r="H147" s="88">
        <f>IFERROR(IF(LEFT($G147,3)="BTP",INDEX(tblBanThanhPham[Tên Bán Thành Phẩm],MATCH($G147,tblBanThanhPham[Mã BTP],0)),INDEX(tblNguyenLieu[Tên Nguyên Liệu],MATCH($G147,tblNguyenLieu[Mã NL],0))),"")</f>
        <v>0</v>
      </c>
      <c r="I147" s="95"/>
      <c r="J147" s="77">
        <f>IFERROR(IF(LEFT($G147,3)="BTP",INDEX(tblBanThanhPham[ĐV định lượng],MATCH($G147,tblBanThanhPham[Mã BTP],0)),INDEX(tblNguyenLieu[ĐV định lượng],MATCH($G147,tblNguyenLieu[Mã NL],0))),"")</f>
        <v>0</v>
      </c>
      <c r="K147" s="97">
        <f>IFERROR(IF(LEFT($G147,3)="BTP",INDEX(tblBanThanhPham[Giá/ĐV định lượng],MATCH($G147,tblBanThanhPham[Mã BTP],0)),INDEX(tblNguyenLieu[Giá/ĐV định lượng],MATCH($G147,tblNguyenLieu[Mã NL],0))),0)</f>
        <v>0</v>
      </c>
      <c r="L147" s="99">
        <f t="shared" si="4"/>
        <v>0</v>
      </c>
      <c r="M147" s="77" t="str">
        <f t="shared" si="5"/>
        <v/>
      </c>
      <c r="N147" s="93"/>
    </row>
    <row r="148" spans="1:14" ht="16" customHeight="1" x14ac:dyDescent="0.15">
      <c r="A148" s="75"/>
      <c r="B148" s="88"/>
      <c r="C148" s="88"/>
      <c r="D148" s="77"/>
      <c r="E148" s="84"/>
      <c r="F148" s="77"/>
      <c r="G148" s="77"/>
      <c r="H148" s="88">
        <f>IFERROR(IF(LEFT($G148,3)="BTP",INDEX(tblBanThanhPham[Tên Bán Thành Phẩm],MATCH($G148,tblBanThanhPham[Mã BTP],0)),INDEX(tblNguyenLieu[Tên Nguyên Liệu],MATCH($G148,tblNguyenLieu[Mã NL],0))),"")</f>
        <v>0</v>
      </c>
      <c r="I148" s="95"/>
      <c r="J148" s="77">
        <f>IFERROR(IF(LEFT($G148,3)="BTP",INDEX(tblBanThanhPham[ĐV định lượng],MATCH($G148,tblBanThanhPham[Mã BTP],0)),INDEX(tblNguyenLieu[ĐV định lượng],MATCH($G148,tblNguyenLieu[Mã NL],0))),"")</f>
        <v>0</v>
      </c>
      <c r="K148" s="97">
        <f>IFERROR(IF(LEFT($G148,3)="BTP",INDEX(tblBanThanhPham[Giá/ĐV định lượng],MATCH($G148,tblBanThanhPham[Mã BTP],0)),INDEX(tblNguyenLieu[Giá/ĐV định lượng],MATCH($G148,tblNguyenLieu[Mã NL],0))),0)</f>
        <v>0</v>
      </c>
      <c r="L148" s="99">
        <f t="shared" si="4"/>
        <v>0</v>
      </c>
      <c r="M148" s="77" t="str">
        <f t="shared" si="5"/>
        <v/>
      </c>
      <c r="N148" s="93"/>
    </row>
    <row r="149" spans="1:14" ht="16" customHeight="1" x14ac:dyDescent="0.15">
      <c r="A149" s="75"/>
      <c r="B149" s="88"/>
      <c r="C149" s="88"/>
      <c r="D149" s="77"/>
      <c r="E149" s="84"/>
      <c r="F149" s="77"/>
      <c r="G149" s="77"/>
      <c r="H149" s="88">
        <f>IFERROR(IF(LEFT($G149,3)="BTP",INDEX(tblBanThanhPham[Tên Bán Thành Phẩm],MATCH($G149,tblBanThanhPham[Mã BTP],0)),INDEX(tblNguyenLieu[Tên Nguyên Liệu],MATCH($G149,tblNguyenLieu[Mã NL],0))),"")</f>
        <v>0</v>
      </c>
      <c r="I149" s="95"/>
      <c r="J149" s="77">
        <f>IFERROR(IF(LEFT($G149,3)="BTP",INDEX(tblBanThanhPham[ĐV định lượng],MATCH($G149,tblBanThanhPham[Mã BTP],0)),INDEX(tblNguyenLieu[ĐV định lượng],MATCH($G149,tblNguyenLieu[Mã NL],0))),"")</f>
        <v>0</v>
      </c>
      <c r="K149" s="97">
        <f>IFERROR(IF(LEFT($G149,3)="BTP",INDEX(tblBanThanhPham[Giá/ĐV định lượng],MATCH($G149,tblBanThanhPham[Mã BTP],0)),INDEX(tblNguyenLieu[Giá/ĐV định lượng],MATCH($G149,tblNguyenLieu[Mã NL],0))),0)</f>
        <v>0</v>
      </c>
      <c r="L149" s="99">
        <f t="shared" si="4"/>
        <v>0</v>
      </c>
      <c r="M149" s="77" t="str">
        <f t="shared" si="5"/>
        <v/>
      </c>
      <c r="N149" s="93"/>
    </row>
    <row r="150" spans="1:14" ht="16" customHeight="1" x14ac:dyDescent="0.15">
      <c r="A150" s="75"/>
      <c r="B150" s="88"/>
      <c r="C150" s="88"/>
      <c r="D150" s="77"/>
      <c r="E150" s="84"/>
      <c r="F150" s="77"/>
      <c r="G150" s="77"/>
      <c r="H150" s="88">
        <f>IFERROR(IF(LEFT($G150,3)="BTP",INDEX(tblBanThanhPham[Tên Bán Thành Phẩm],MATCH($G150,tblBanThanhPham[Mã BTP],0)),INDEX(tblNguyenLieu[Tên Nguyên Liệu],MATCH($G150,tblNguyenLieu[Mã NL],0))),"")</f>
        <v>0</v>
      </c>
      <c r="I150" s="95"/>
      <c r="J150" s="77">
        <f>IFERROR(IF(LEFT($G150,3)="BTP",INDEX(tblBanThanhPham[ĐV định lượng],MATCH($G150,tblBanThanhPham[Mã BTP],0)),INDEX(tblNguyenLieu[ĐV định lượng],MATCH($G150,tblNguyenLieu[Mã NL],0))),"")</f>
        <v>0</v>
      </c>
      <c r="K150" s="97">
        <f>IFERROR(IF(LEFT($G150,3)="BTP",INDEX(tblBanThanhPham[Giá/ĐV định lượng],MATCH($G150,tblBanThanhPham[Mã BTP],0)),INDEX(tblNguyenLieu[Giá/ĐV định lượng],MATCH($G150,tblNguyenLieu[Mã NL],0))),0)</f>
        <v>0</v>
      </c>
      <c r="L150" s="99">
        <f t="shared" si="4"/>
        <v>0</v>
      </c>
      <c r="M150" s="77" t="str">
        <f t="shared" si="5"/>
        <v/>
      </c>
      <c r="N150" s="93"/>
    </row>
    <row r="151" spans="1:14" ht="16" customHeight="1" x14ac:dyDescent="0.15">
      <c r="A151" s="75"/>
      <c r="B151" s="88"/>
      <c r="C151" s="88"/>
      <c r="D151" s="77"/>
      <c r="E151" s="84"/>
      <c r="F151" s="77"/>
      <c r="G151" s="77"/>
      <c r="H151" s="88">
        <f>IFERROR(IF(LEFT($G151,3)="BTP",INDEX(tblBanThanhPham[Tên Bán Thành Phẩm],MATCH($G151,tblBanThanhPham[Mã BTP],0)),INDEX(tblNguyenLieu[Tên Nguyên Liệu],MATCH($G151,tblNguyenLieu[Mã NL],0))),"")</f>
        <v>0</v>
      </c>
      <c r="I151" s="95"/>
      <c r="J151" s="77">
        <f>IFERROR(IF(LEFT($G151,3)="BTP",INDEX(tblBanThanhPham[ĐV định lượng],MATCH($G151,tblBanThanhPham[Mã BTP],0)),INDEX(tblNguyenLieu[ĐV định lượng],MATCH($G151,tblNguyenLieu[Mã NL],0))),"")</f>
        <v>0</v>
      </c>
      <c r="K151" s="97">
        <f>IFERROR(IF(LEFT($G151,3)="BTP",INDEX(tblBanThanhPham[Giá/ĐV định lượng],MATCH($G151,tblBanThanhPham[Mã BTP],0)),INDEX(tblNguyenLieu[Giá/ĐV định lượng],MATCH($G151,tblNguyenLieu[Mã NL],0))),0)</f>
        <v>0</v>
      </c>
      <c r="L151" s="99">
        <f t="shared" si="4"/>
        <v>0</v>
      </c>
      <c r="M151" s="77" t="str">
        <f t="shared" si="5"/>
        <v/>
      </c>
      <c r="N151" s="93"/>
    </row>
    <row r="152" spans="1:14" ht="16" customHeight="1" x14ac:dyDescent="0.15">
      <c r="A152" s="75"/>
      <c r="B152" s="88"/>
      <c r="C152" s="88"/>
      <c r="D152" s="77"/>
      <c r="E152" s="84"/>
      <c r="F152" s="77"/>
      <c r="G152" s="77"/>
      <c r="H152" s="88">
        <f>IFERROR(IF(LEFT($G152,3)="BTP",INDEX(tblBanThanhPham[Tên Bán Thành Phẩm],MATCH($G152,tblBanThanhPham[Mã BTP],0)),INDEX(tblNguyenLieu[Tên Nguyên Liệu],MATCH($G152,tblNguyenLieu[Mã NL],0))),"")</f>
        <v>0</v>
      </c>
      <c r="I152" s="95"/>
      <c r="J152" s="77">
        <f>IFERROR(IF(LEFT($G152,3)="BTP",INDEX(tblBanThanhPham[ĐV định lượng],MATCH($G152,tblBanThanhPham[Mã BTP],0)),INDEX(tblNguyenLieu[ĐV định lượng],MATCH($G152,tblNguyenLieu[Mã NL],0))),"")</f>
        <v>0</v>
      </c>
      <c r="K152" s="97">
        <f>IFERROR(IF(LEFT($G152,3)="BTP",INDEX(tblBanThanhPham[Giá/ĐV định lượng],MATCH($G152,tblBanThanhPham[Mã BTP],0)),INDEX(tblNguyenLieu[Giá/ĐV định lượng],MATCH($G152,tblNguyenLieu[Mã NL],0))),0)</f>
        <v>0</v>
      </c>
      <c r="L152" s="99">
        <f t="shared" si="4"/>
        <v>0</v>
      </c>
      <c r="M152" s="77" t="str">
        <f t="shared" si="5"/>
        <v/>
      </c>
      <c r="N152" s="93"/>
    </row>
    <row r="153" spans="1:14" ht="16" customHeight="1" x14ac:dyDescent="0.15">
      <c r="A153" s="75"/>
      <c r="B153" s="88"/>
      <c r="C153" s="88"/>
      <c r="D153" s="77"/>
      <c r="E153" s="84"/>
      <c r="F153" s="77"/>
      <c r="G153" s="77"/>
      <c r="H153" s="88">
        <f>IFERROR(IF(LEFT($G153,3)="BTP",INDEX(tblBanThanhPham[Tên Bán Thành Phẩm],MATCH($G153,tblBanThanhPham[Mã BTP],0)),INDEX(tblNguyenLieu[Tên Nguyên Liệu],MATCH($G153,tblNguyenLieu[Mã NL],0))),"")</f>
        <v>0</v>
      </c>
      <c r="I153" s="95"/>
      <c r="J153" s="77">
        <f>IFERROR(IF(LEFT($G153,3)="BTP",INDEX(tblBanThanhPham[ĐV định lượng],MATCH($G153,tblBanThanhPham[Mã BTP],0)),INDEX(tblNguyenLieu[ĐV định lượng],MATCH($G153,tblNguyenLieu[Mã NL],0))),"")</f>
        <v>0</v>
      </c>
      <c r="K153" s="97">
        <f>IFERROR(IF(LEFT($G153,3)="BTP",INDEX(tblBanThanhPham[Giá/ĐV định lượng],MATCH($G153,tblBanThanhPham[Mã BTP],0)),INDEX(tblNguyenLieu[Giá/ĐV định lượng],MATCH($G153,tblNguyenLieu[Mã NL],0))),0)</f>
        <v>0</v>
      </c>
      <c r="L153" s="99">
        <f t="shared" si="4"/>
        <v>0</v>
      </c>
      <c r="M153" s="77" t="str">
        <f t="shared" si="5"/>
        <v/>
      </c>
      <c r="N153" s="93"/>
    </row>
    <row r="154" spans="1:14" ht="16" customHeight="1" x14ac:dyDescent="0.15">
      <c r="A154" s="75"/>
      <c r="B154" s="88"/>
      <c r="C154" s="88"/>
      <c r="D154" s="77"/>
      <c r="E154" s="84"/>
      <c r="F154" s="77"/>
      <c r="G154" s="77"/>
      <c r="H154" s="88">
        <f>IFERROR(IF(LEFT($G154,3)="BTP",INDEX(tblBanThanhPham[Tên Bán Thành Phẩm],MATCH($G154,tblBanThanhPham[Mã BTP],0)),INDEX(tblNguyenLieu[Tên Nguyên Liệu],MATCH($G154,tblNguyenLieu[Mã NL],0))),"")</f>
        <v>0</v>
      </c>
      <c r="I154" s="95"/>
      <c r="J154" s="77">
        <f>IFERROR(IF(LEFT($G154,3)="BTP",INDEX(tblBanThanhPham[ĐV định lượng],MATCH($G154,tblBanThanhPham[Mã BTP],0)),INDEX(tblNguyenLieu[ĐV định lượng],MATCH($G154,tblNguyenLieu[Mã NL],0))),"")</f>
        <v>0</v>
      </c>
      <c r="K154" s="97">
        <f>IFERROR(IF(LEFT($G154,3)="BTP",INDEX(tblBanThanhPham[Giá/ĐV định lượng],MATCH($G154,tblBanThanhPham[Mã BTP],0)),INDEX(tblNguyenLieu[Giá/ĐV định lượng],MATCH($G154,tblNguyenLieu[Mã NL],0))),0)</f>
        <v>0</v>
      </c>
      <c r="L154" s="99">
        <f t="shared" si="4"/>
        <v>0</v>
      </c>
      <c r="M154" s="77" t="str">
        <f t="shared" si="5"/>
        <v/>
      </c>
      <c r="N154" s="93"/>
    </row>
    <row r="155" spans="1:14" ht="16" customHeight="1" x14ac:dyDescent="0.15">
      <c r="A155" s="75"/>
      <c r="B155" s="88"/>
      <c r="C155" s="88"/>
      <c r="D155" s="77"/>
      <c r="E155" s="84"/>
      <c r="F155" s="77"/>
      <c r="G155" s="77"/>
      <c r="H155" s="88">
        <f>IFERROR(IF(LEFT($G155,3)="BTP",INDEX(tblBanThanhPham[Tên Bán Thành Phẩm],MATCH($G155,tblBanThanhPham[Mã BTP],0)),INDEX(tblNguyenLieu[Tên Nguyên Liệu],MATCH($G155,tblNguyenLieu[Mã NL],0))),"")</f>
        <v>0</v>
      </c>
      <c r="I155" s="95"/>
      <c r="J155" s="77">
        <f>IFERROR(IF(LEFT($G155,3)="BTP",INDEX(tblBanThanhPham[ĐV định lượng],MATCH($G155,tblBanThanhPham[Mã BTP],0)),INDEX(tblNguyenLieu[ĐV định lượng],MATCH($G155,tblNguyenLieu[Mã NL],0))),"")</f>
        <v>0</v>
      </c>
      <c r="K155" s="97">
        <f>IFERROR(IF(LEFT($G155,3)="BTP",INDEX(tblBanThanhPham[Giá/ĐV định lượng],MATCH($G155,tblBanThanhPham[Mã BTP],0)),INDEX(tblNguyenLieu[Giá/ĐV định lượng],MATCH($G155,tblNguyenLieu[Mã NL],0))),0)</f>
        <v>0</v>
      </c>
      <c r="L155" s="99">
        <f t="shared" si="4"/>
        <v>0</v>
      </c>
      <c r="M155" s="77" t="str">
        <f t="shared" si="5"/>
        <v/>
      </c>
      <c r="N155" s="93"/>
    </row>
    <row r="156" spans="1:14" ht="16" customHeight="1" x14ac:dyDescent="0.15">
      <c r="A156" s="75"/>
      <c r="B156" s="88"/>
      <c r="C156" s="88"/>
      <c r="D156" s="77"/>
      <c r="E156" s="84"/>
      <c r="F156" s="77"/>
      <c r="G156" s="77"/>
      <c r="H156" s="88">
        <f>IFERROR(IF(LEFT($G156,3)="BTP",INDEX(tblBanThanhPham[Tên Bán Thành Phẩm],MATCH($G156,tblBanThanhPham[Mã BTP],0)),INDEX(tblNguyenLieu[Tên Nguyên Liệu],MATCH($G156,tblNguyenLieu[Mã NL],0))),"")</f>
        <v>0</v>
      </c>
      <c r="I156" s="95"/>
      <c r="J156" s="77">
        <f>IFERROR(IF(LEFT($G156,3)="BTP",INDEX(tblBanThanhPham[ĐV định lượng],MATCH($G156,tblBanThanhPham[Mã BTP],0)),INDEX(tblNguyenLieu[ĐV định lượng],MATCH($G156,tblNguyenLieu[Mã NL],0))),"")</f>
        <v>0</v>
      </c>
      <c r="K156" s="97">
        <f>IFERROR(IF(LEFT($G156,3)="BTP",INDEX(tblBanThanhPham[Giá/ĐV định lượng],MATCH($G156,tblBanThanhPham[Mã BTP],0)),INDEX(tblNguyenLieu[Giá/ĐV định lượng],MATCH($G156,tblNguyenLieu[Mã NL],0))),0)</f>
        <v>0</v>
      </c>
      <c r="L156" s="99">
        <f t="shared" si="4"/>
        <v>0</v>
      </c>
      <c r="M156" s="77" t="str">
        <f t="shared" si="5"/>
        <v/>
      </c>
      <c r="N156" s="93"/>
    </row>
    <row r="157" spans="1:14" ht="16" customHeight="1" x14ac:dyDescent="0.15">
      <c r="A157" s="75"/>
      <c r="B157" s="88"/>
      <c r="C157" s="88"/>
      <c r="D157" s="77"/>
      <c r="E157" s="84"/>
      <c r="F157" s="77"/>
      <c r="G157" s="77"/>
      <c r="H157" s="88">
        <f>IFERROR(IF(LEFT($G157,3)="BTP",INDEX(tblBanThanhPham[Tên Bán Thành Phẩm],MATCH($G157,tblBanThanhPham[Mã BTP],0)),INDEX(tblNguyenLieu[Tên Nguyên Liệu],MATCH($G157,tblNguyenLieu[Mã NL],0))),"")</f>
        <v>0</v>
      </c>
      <c r="I157" s="95"/>
      <c r="J157" s="77">
        <f>IFERROR(IF(LEFT($G157,3)="BTP",INDEX(tblBanThanhPham[ĐV định lượng],MATCH($G157,tblBanThanhPham[Mã BTP],0)),INDEX(tblNguyenLieu[ĐV định lượng],MATCH($G157,tblNguyenLieu[Mã NL],0))),"")</f>
        <v>0</v>
      </c>
      <c r="K157" s="97">
        <f>IFERROR(IF(LEFT($G157,3)="BTP",INDEX(tblBanThanhPham[Giá/ĐV định lượng],MATCH($G157,tblBanThanhPham[Mã BTP],0)),INDEX(tblNguyenLieu[Giá/ĐV định lượng],MATCH($G157,tblNguyenLieu[Mã NL],0))),0)</f>
        <v>0</v>
      </c>
      <c r="L157" s="99">
        <f t="shared" si="4"/>
        <v>0</v>
      </c>
      <c r="M157" s="77" t="str">
        <f t="shared" si="5"/>
        <v/>
      </c>
      <c r="N157" s="93"/>
    </row>
    <row r="158" spans="1:14" ht="16" customHeight="1" x14ac:dyDescent="0.15">
      <c r="A158" s="75"/>
      <c r="B158" s="88"/>
      <c r="C158" s="88"/>
      <c r="D158" s="77"/>
      <c r="E158" s="84"/>
      <c r="F158" s="77"/>
      <c r="G158" s="77"/>
      <c r="H158" s="88">
        <f>IFERROR(IF(LEFT($G158,3)="BTP",INDEX(tblBanThanhPham[Tên Bán Thành Phẩm],MATCH($G158,tblBanThanhPham[Mã BTP],0)),INDEX(tblNguyenLieu[Tên Nguyên Liệu],MATCH($G158,tblNguyenLieu[Mã NL],0))),"")</f>
        <v>0</v>
      </c>
      <c r="I158" s="95"/>
      <c r="J158" s="77">
        <f>IFERROR(IF(LEFT($G158,3)="BTP",INDEX(tblBanThanhPham[ĐV định lượng],MATCH($G158,tblBanThanhPham[Mã BTP],0)),INDEX(tblNguyenLieu[ĐV định lượng],MATCH($G158,tblNguyenLieu[Mã NL],0))),"")</f>
        <v>0</v>
      </c>
      <c r="K158" s="97">
        <f>IFERROR(IF(LEFT($G158,3)="BTP",INDEX(tblBanThanhPham[Giá/ĐV định lượng],MATCH($G158,tblBanThanhPham[Mã BTP],0)),INDEX(tblNguyenLieu[Giá/ĐV định lượng],MATCH($G158,tblNguyenLieu[Mã NL],0))),0)</f>
        <v>0</v>
      </c>
      <c r="L158" s="99">
        <f t="shared" si="4"/>
        <v>0</v>
      </c>
      <c r="M158" s="77" t="str">
        <f t="shared" si="5"/>
        <v/>
      </c>
      <c r="N158" s="93"/>
    </row>
    <row r="159" spans="1:14" ht="16" customHeight="1" x14ac:dyDescent="0.15">
      <c r="A159" s="75"/>
      <c r="B159" s="88"/>
      <c r="C159" s="88"/>
      <c r="D159" s="77"/>
      <c r="E159" s="84"/>
      <c r="F159" s="77"/>
      <c r="G159" s="77"/>
      <c r="H159" s="88">
        <f>IFERROR(IF(LEFT($G159,3)="BTP",INDEX(tblBanThanhPham[Tên Bán Thành Phẩm],MATCH($G159,tblBanThanhPham[Mã BTP],0)),INDEX(tblNguyenLieu[Tên Nguyên Liệu],MATCH($G159,tblNguyenLieu[Mã NL],0))),"")</f>
        <v>0</v>
      </c>
      <c r="I159" s="95"/>
      <c r="J159" s="77">
        <f>IFERROR(IF(LEFT($G159,3)="BTP",INDEX(tblBanThanhPham[ĐV định lượng],MATCH($G159,tblBanThanhPham[Mã BTP],0)),INDEX(tblNguyenLieu[ĐV định lượng],MATCH($G159,tblNguyenLieu[Mã NL],0))),"")</f>
        <v>0</v>
      </c>
      <c r="K159" s="97">
        <f>IFERROR(IF(LEFT($G159,3)="BTP",INDEX(tblBanThanhPham[Giá/ĐV định lượng],MATCH($G159,tblBanThanhPham[Mã BTP],0)),INDEX(tblNguyenLieu[Giá/ĐV định lượng],MATCH($G159,tblNguyenLieu[Mã NL],0))),0)</f>
        <v>0</v>
      </c>
      <c r="L159" s="99">
        <f t="shared" si="4"/>
        <v>0</v>
      </c>
      <c r="M159" s="77" t="str">
        <f t="shared" si="5"/>
        <v/>
      </c>
      <c r="N159" s="93"/>
    </row>
    <row r="160" spans="1:14" ht="16" customHeight="1" x14ac:dyDescent="0.15">
      <c r="A160" s="75"/>
      <c r="B160" s="88"/>
      <c r="C160" s="88"/>
      <c r="D160" s="77"/>
      <c r="E160" s="84"/>
      <c r="F160" s="77"/>
      <c r="G160" s="77"/>
      <c r="H160" s="88">
        <f>IFERROR(IF(LEFT($G160,3)="BTP",INDEX(tblBanThanhPham[Tên Bán Thành Phẩm],MATCH($G160,tblBanThanhPham[Mã BTP],0)),INDEX(tblNguyenLieu[Tên Nguyên Liệu],MATCH($G160,tblNguyenLieu[Mã NL],0))),"")</f>
        <v>0</v>
      </c>
      <c r="I160" s="95"/>
      <c r="J160" s="77">
        <f>IFERROR(IF(LEFT($G160,3)="BTP",INDEX(tblBanThanhPham[ĐV định lượng],MATCH($G160,tblBanThanhPham[Mã BTP],0)),INDEX(tblNguyenLieu[ĐV định lượng],MATCH($G160,tblNguyenLieu[Mã NL],0))),"")</f>
        <v>0</v>
      </c>
      <c r="K160" s="97">
        <f>IFERROR(IF(LEFT($G160,3)="BTP",INDEX(tblBanThanhPham[Giá/ĐV định lượng],MATCH($G160,tblBanThanhPham[Mã BTP],0)),INDEX(tblNguyenLieu[Giá/ĐV định lượng],MATCH($G160,tblNguyenLieu[Mã NL],0))),0)</f>
        <v>0</v>
      </c>
      <c r="L160" s="99">
        <f t="shared" si="4"/>
        <v>0</v>
      </c>
      <c r="M160" s="77" t="str">
        <f t="shared" si="5"/>
        <v/>
      </c>
      <c r="N160" s="93"/>
    </row>
    <row r="161" spans="1:14" ht="16" customHeight="1" x14ac:dyDescent="0.15">
      <c r="A161" s="75"/>
      <c r="B161" s="88"/>
      <c r="C161" s="88"/>
      <c r="D161" s="77"/>
      <c r="E161" s="84"/>
      <c r="F161" s="77"/>
      <c r="G161" s="77"/>
      <c r="H161" s="88">
        <f>IFERROR(IF(LEFT($G161,3)="BTP",INDEX(tblBanThanhPham[Tên Bán Thành Phẩm],MATCH($G161,tblBanThanhPham[Mã BTP],0)),INDEX(tblNguyenLieu[Tên Nguyên Liệu],MATCH($G161,tblNguyenLieu[Mã NL],0))),"")</f>
        <v>0</v>
      </c>
      <c r="I161" s="95"/>
      <c r="J161" s="77">
        <f>IFERROR(IF(LEFT($G161,3)="BTP",INDEX(tblBanThanhPham[ĐV định lượng],MATCH($G161,tblBanThanhPham[Mã BTP],0)),INDEX(tblNguyenLieu[ĐV định lượng],MATCH($G161,tblNguyenLieu[Mã NL],0))),"")</f>
        <v>0</v>
      </c>
      <c r="K161" s="97">
        <f>IFERROR(IF(LEFT($G161,3)="BTP",INDEX(tblBanThanhPham[Giá/ĐV định lượng],MATCH($G161,tblBanThanhPham[Mã BTP],0)),INDEX(tblNguyenLieu[Giá/ĐV định lượng],MATCH($G161,tblNguyenLieu[Mã NL],0))),0)</f>
        <v>0</v>
      </c>
      <c r="L161" s="99">
        <f t="shared" si="4"/>
        <v>0</v>
      </c>
      <c r="M161" s="77" t="str">
        <f t="shared" si="5"/>
        <v/>
      </c>
      <c r="N161" s="93"/>
    </row>
    <row r="162" spans="1:14" ht="16" customHeight="1" x14ac:dyDescent="0.15">
      <c r="A162" s="75"/>
      <c r="B162" s="88"/>
      <c r="C162" s="88"/>
      <c r="D162" s="77"/>
      <c r="E162" s="84"/>
      <c r="F162" s="77"/>
      <c r="G162" s="77"/>
      <c r="H162" s="88">
        <f>IFERROR(IF(LEFT($G162,3)="BTP",INDEX(tblBanThanhPham[Tên Bán Thành Phẩm],MATCH($G162,tblBanThanhPham[Mã BTP],0)),INDEX(tblNguyenLieu[Tên Nguyên Liệu],MATCH($G162,tblNguyenLieu[Mã NL],0))),"")</f>
        <v>0</v>
      </c>
      <c r="I162" s="95"/>
      <c r="J162" s="77">
        <f>IFERROR(IF(LEFT($G162,3)="BTP",INDEX(tblBanThanhPham[ĐV định lượng],MATCH($G162,tblBanThanhPham[Mã BTP],0)),INDEX(tblNguyenLieu[ĐV định lượng],MATCH($G162,tblNguyenLieu[Mã NL],0))),"")</f>
        <v>0</v>
      </c>
      <c r="K162" s="97">
        <f>IFERROR(IF(LEFT($G162,3)="BTP",INDEX(tblBanThanhPham[Giá/ĐV định lượng],MATCH($G162,tblBanThanhPham[Mã BTP],0)),INDEX(tblNguyenLieu[Giá/ĐV định lượng],MATCH($G162,tblNguyenLieu[Mã NL],0))),0)</f>
        <v>0</v>
      </c>
      <c r="L162" s="99">
        <f t="shared" si="4"/>
        <v>0</v>
      </c>
      <c r="M162" s="77" t="str">
        <f t="shared" si="5"/>
        <v/>
      </c>
      <c r="N162" s="93"/>
    </row>
    <row r="163" spans="1:14" ht="16" customHeight="1" x14ac:dyDescent="0.15">
      <c r="A163" s="75"/>
      <c r="B163" s="88"/>
      <c r="C163" s="88"/>
      <c r="D163" s="77"/>
      <c r="E163" s="84"/>
      <c r="F163" s="77"/>
      <c r="G163" s="77"/>
      <c r="H163" s="88">
        <f>IFERROR(IF(LEFT($G163,3)="BTP",INDEX(tblBanThanhPham[Tên Bán Thành Phẩm],MATCH($G163,tblBanThanhPham[Mã BTP],0)),INDEX(tblNguyenLieu[Tên Nguyên Liệu],MATCH($G163,tblNguyenLieu[Mã NL],0))),"")</f>
        <v>0</v>
      </c>
      <c r="I163" s="95"/>
      <c r="J163" s="77">
        <f>IFERROR(IF(LEFT($G163,3)="BTP",INDEX(tblBanThanhPham[ĐV định lượng],MATCH($G163,tblBanThanhPham[Mã BTP],0)),INDEX(tblNguyenLieu[ĐV định lượng],MATCH($G163,tblNguyenLieu[Mã NL],0))),"")</f>
        <v>0</v>
      </c>
      <c r="K163" s="97">
        <f>IFERROR(IF(LEFT($G163,3)="BTP",INDEX(tblBanThanhPham[Giá/ĐV định lượng],MATCH($G163,tblBanThanhPham[Mã BTP],0)),INDEX(tblNguyenLieu[Giá/ĐV định lượng],MATCH($G163,tblNguyenLieu[Mã NL],0))),0)</f>
        <v>0</v>
      </c>
      <c r="L163" s="99">
        <f t="shared" si="4"/>
        <v>0</v>
      </c>
      <c r="M163" s="77" t="str">
        <f t="shared" si="5"/>
        <v/>
      </c>
      <c r="N163" s="93"/>
    </row>
    <row r="164" spans="1:14" ht="16" customHeight="1" x14ac:dyDescent="0.15">
      <c r="A164" s="75"/>
      <c r="B164" s="88"/>
      <c r="C164" s="88"/>
      <c r="D164" s="77"/>
      <c r="E164" s="84"/>
      <c r="F164" s="77"/>
      <c r="G164" s="77"/>
      <c r="H164" s="88">
        <f>IFERROR(IF(LEFT($G164,3)="BTP",INDEX(tblBanThanhPham[Tên Bán Thành Phẩm],MATCH($G164,tblBanThanhPham[Mã BTP],0)),INDEX(tblNguyenLieu[Tên Nguyên Liệu],MATCH($G164,tblNguyenLieu[Mã NL],0))),"")</f>
        <v>0</v>
      </c>
      <c r="I164" s="95"/>
      <c r="J164" s="77">
        <f>IFERROR(IF(LEFT($G164,3)="BTP",INDEX(tblBanThanhPham[ĐV định lượng],MATCH($G164,tblBanThanhPham[Mã BTP],0)),INDEX(tblNguyenLieu[ĐV định lượng],MATCH($G164,tblNguyenLieu[Mã NL],0))),"")</f>
        <v>0</v>
      </c>
      <c r="K164" s="97">
        <f>IFERROR(IF(LEFT($G164,3)="BTP",INDEX(tblBanThanhPham[Giá/ĐV định lượng],MATCH($G164,tblBanThanhPham[Mã BTP],0)),INDEX(tblNguyenLieu[Giá/ĐV định lượng],MATCH($G164,tblNguyenLieu[Mã NL],0))),0)</f>
        <v>0</v>
      </c>
      <c r="L164" s="99">
        <f t="shared" si="4"/>
        <v>0</v>
      </c>
      <c r="M164" s="77" t="str">
        <f t="shared" si="5"/>
        <v/>
      </c>
      <c r="N164" s="93"/>
    </row>
    <row r="165" spans="1:14" ht="16" customHeight="1" x14ac:dyDescent="0.15">
      <c r="A165" s="75"/>
      <c r="B165" s="88"/>
      <c r="C165" s="88"/>
      <c r="D165" s="77"/>
      <c r="E165" s="84"/>
      <c r="F165" s="77"/>
      <c r="G165" s="77"/>
      <c r="H165" s="88">
        <f>IFERROR(IF(LEFT($G165,3)="BTP",INDEX(tblBanThanhPham[Tên Bán Thành Phẩm],MATCH($G165,tblBanThanhPham[Mã BTP],0)),INDEX(tblNguyenLieu[Tên Nguyên Liệu],MATCH($G165,tblNguyenLieu[Mã NL],0))),"")</f>
        <v>0</v>
      </c>
      <c r="I165" s="95"/>
      <c r="J165" s="77">
        <f>IFERROR(IF(LEFT($G165,3)="BTP",INDEX(tblBanThanhPham[ĐV định lượng],MATCH($G165,tblBanThanhPham[Mã BTP],0)),INDEX(tblNguyenLieu[ĐV định lượng],MATCH($G165,tblNguyenLieu[Mã NL],0))),"")</f>
        <v>0</v>
      </c>
      <c r="K165" s="97">
        <f>IFERROR(IF(LEFT($G165,3)="BTP",INDEX(tblBanThanhPham[Giá/ĐV định lượng],MATCH($G165,tblBanThanhPham[Mã BTP],0)),INDEX(tblNguyenLieu[Giá/ĐV định lượng],MATCH($G165,tblNguyenLieu[Mã NL],0))),0)</f>
        <v>0</v>
      </c>
      <c r="L165" s="99">
        <f t="shared" si="4"/>
        <v>0</v>
      </c>
      <c r="M165" s="77" t="str">
        <f t="shared" si="5"/>
        <v/>
      </c>
      <c r="N165" s="93"/>
    </row>
    <row r="166" spans="1:14" ht="16" customHeight="1" x14ac:dyDescent="0.15">
      <c r="A166" s="75"/>
      <c r="B166" s="88"/>
      <c r="C166" s="88"/>
      <c r="D166" s="77"/>
      <c r="E166" s="84"/>
      <c r="F166" s="77"/>
      <c r="G166" s="77"/>
      <c r="H166" s="88">
        <f>IFERROR(IF(LEFT($G166,3)="BTP",INDEX(tblBanThanhPham[Tên Bán Thành Phẩm],MATCH($G166,tblBanThanhPham[Mã BTP],0)),INDEX(tblNguyenLieu[Tên Nguyên Liệu],MATCH($G166,tblNguyenLieu[Mã NL],0))),"")</f>
        <v>0</v>
      </c>
      <c r="I166" s="95"/>
      <c r="J166" s="77">
        <f>IFERROR(IF(LEFT($G166,3)="BTP",INDEX(tblBanThanhPham[ĐV định lượng],MATCH($G166,tblBanThanhPham[Mã BTP],0)),INDEX(tblNguyenLieu[ĐV định lượng],MATCH($G166,tblNguyenLieu[Mã NL],0))),"")</f>
        <v>0</v>
      </c>
      <c r="K166" s="97">
        <f>IFERROR(IF(LEFT($G166,3)="BTP",INDEX(tblBanThanhPham[Giá/ĐV định lượng],MATCH($G166,tblBanThanhPham[Mã BTP],0)),INDEX(tblNguyenLieu[Giá/ĐV định lượng],MATCH($G166,tblNguyenLieu[Mã NL],0))),0)</f>
        <v>0</v>
      </c>
      <c r="L166" s="99">
        <f t="shared" si="4"/>
        <v>0</v>
      </c>
      <c r="M166" s="77" t="str">
        <f t="shared" si="5"/>
        <v/>
      </c>
      <c r="N166" s="93"/>
    </row>
    <row r="167" spans="1:14" ht="16" customHeight="1" x14ac:dyDescent="0.15">
      <c r="A167" s="75"/>
      <c r="B167" s="88"/>
      <c r="C167" s="88"/>
      <c r="D167" s="77"/>
      <c r="E167" s="84"/>
      <c r="F167" s="77"/>
      <c r="G167" s="77"/>
      <c r="H167" s="88">
        <f>IFERROR(IF(LEFT($G167,3)="BTP",INDEX(tblBanThanhPham[Tên Bán Thành Phẩm],MATCH($G167,tblBanThanhPham[Mã BTP],0)),INDEX(tblNguyenLieu[Tên Nguyên Liệu],MATCH($G167,tblNguyenLieu[Mã NL],0))),"")</f>
        <v>0</v>
      </c>
      <c r="I167" s="95"/>
      <c r="J167" s="77">
        <f>IFERROR(IF(LEFT($G167,3)="BTP",INDEX(tblBanThanhPham[ĐV định lượng],MATCH($G167,tblBanThanhPham[Mã BTP],0)),INDEX(tblNguyenLieu[ĐV định lượng],MATCH($G167,tblNguyenLieu[Mã NL],0))),"")</f>
        <v>0</v>
      </c>
      <c r="K167" s="97">
        <f>IFERROR(IF(LEFT($G167,3)="BTP",INDEX(tblBanThanhPham[Giá/ĐV định lượng],MATCH($G167,tblBanThanhPham[Mã BTP],0)),INDEX(tblNguyenLieu[Giá/ĐV định lượng],MATCH($G167,tblNguyenLieu[Mã NL],0))),0)</f>
        <v>0</v>
      </c>
      <c r="L167" s="99">
        <f t="shared" si="4"/>
        <v>0</v>
      </c>
      <c r="M167" s="77" t="str">
        <f t="shared" si="5"/>
        <v/>
      </c>
      <c r="N167" s="93"/>
    </row>
    <row r="168" spans="1:14" ht="16" customHeight="1" x14ac:dyDescent="0.15">
      <c r="A168" s="75"/>
      <c r="B168" s="88"/>
      <c r="C168" s="88"/>
      <c r="D168" s="77"/>
      <c r="E168" s="84"/>
      <c r="F168" s="77"/>
      <c r="G168" s="77"/>
      <c r="H168" s="88">
        <f>IFERROR(IF(LEFT($G168,3)="BTP",INDEX(tblBanThanhPham[Tên Bán Thành Phẩm],MATCH($G168,tblBanThanhPham[Mã BTP],0)),INDEX(tblNguyenLieu[Tên Nguyên Liệu],MATCH($G168,tblNguyenLieu[Mã NL],0))),"")</f>
        <v>0</v>
      </c>
      <c r="I168" s="95"/>
      <c r="J168" s="77">
        <f>IFERROR(IF(LEFT($G168,3)="BTP",INDEX(tblBanThanhPham[ĐV định lượng],MATCH($G168,tblBanThanhPham[Mã BTP],0)),INDEX(tblNguyenLieu[ĐV định lượng],MATCH($G168,tblNguyenLieu[Mã NL],0))),"")</f>
        <v>0</v>
      </c>
      <c r="K168" s="97">
        <f>IFERROR(IF(LEFT($G168,3)="BTP",INDEX(tblBanThanhPham[Giá/ĐV định lượng],MATCH($G168,tblBanThanhPham[Mã BTP],0)),INDEX(tblNguyenLieu[Giá/ĐV định lượng],MATCH($G168,tblNguyenLieu[Mã NL],0))),0)</f>
        <v>0</v>
      </c>
      <c r="L168" s="99">
        <f t="shared" si="4"/>
        <v>0</v>
      </c>
      <c r="M168" s="77" t="str">
        <f t="shared" si="5"/>
        <v/>
      </c>
      <c r="N168" s="93"/>
    </row>
    <row r="169" spans="1:14" ht="16" customHeight="1" x14ac:dyDescent="0.15">
      <c r="A169" s="75"/>
      <c r="B169" s="88"/>
      <c r="C169" s="88"/>
      <c r="D169" s="77"/>
      <c r="E169" s="84"/>
      <c r="F169" s="77"/>
      <c r="G169" s="77"/>
      <c r="H169" s="88">
        <f>IFERROR(IF(LEFT($G169,3)="BTP",INDEX(tblBanThanhPham[Tên Bán Thành Phẩm],MATCH($G169,tblBanThanhPham[Mã BTP],0)),INDEX(tblNguyenLieu[Tên Nguyên Liệu],MATCH($G169,tblNguyenLieu[Mã NL],0))),"")</f>
        <v>0</v>
      </c>
      <c r="I169" s="95"/>
      <c r="J169" s="77">
        <f>IFERROR(IF(LEFT($G169,3)="BTP",INDEX(tblBanThanhPham[ĐV định lượng],MATCH($G169,tblBanThanhPham[Mã BTP],0)),INDEX(tblNguyenLieu[ĐV định lượng],MATCH($G169,tblNguyenLieu[Mã NL],0))),"")</f>
        <v>0</v>
      </c>
      <c r="K169" s="97">
        <f>IFERROR(IF(LEFT($G169,3)="BTP",INDEX(tblBanThanhPham[Giá/ĐV định lượng],MATCH($G169,tblBanThanhPham[Mã BTP],0)),INDEX(tblNguyenLieu[Giá/ĐV định lượng],MATCH($G169,tblNguyenLieu[Mã NL],0))),0)</f>
        <v>0</v>
      </c>
      <c r="L169" s="99">
        <f t="shared" si="4"/>
        <v>0</v>
      </c>
      <c r="M169" s="77" t="str">
        <f t="shared" si="5"/>
        <v/>
      </c>
      <c r="N169" s="93"/>
    </row>
    <row r="170" spans="1:14" ht="16" customHeight="1" x14ac:dyDescent="0.15">
      <c r="A170" s="75"/>
      <c r="B170" s="88"/>
      <c r="C170" s="88"/>
      <c r="D170" s="77"/>
      <c r="E170" s="84"/>
      <c r="F170" s="77"/>
      <c r="G170" s="77"/>
      <c r="H170" s="88">
        <f>IFERROR(IF(LEFT($G170,3)="BTP",INDEX(tblBanThanhPham[Tên Bán Thành Phẩm],MATCH($G170,tblBanThanhPham[Mã BTP],0)),INDEX(tblNguyenLieu[Tên Nguyên Liệu],MATCH($G170,tblNguyenLieu[Mã NL],0))),"")</f>
        <v>0</v>
      </c>
      <c r="I170" s="95"/>
      <c r="J170" s="77">
        <f>IFERROR(IF(LEFT($G170,3)="BTP",INDEX(tblBanThanhPham[ĐV định lượng],MATCH($G170,tblBanThanhPham[Mã BTP],0)),INDEX(tblNguyenLieu[ĐV định lượng],MATCH($G170,tblNguyenLieu[Mã NL],0))),"")</f>
        <v>0</v>
      </c>
      <c r="K170" s="97">
        <f>IFERROR(IF(LEFT($G170,3)="BTP",INDEX(tblBanThanhPham[Giá/ĐV định lượng],MATCH($G170,tblBanThanhPham[Mã BTP],0)),INDEX(tblNguyenLieu[Giá/ĐV định lượng],MATCH($G170,tblNguyenLieu[Mã NL],0))),0)</f>
        <v>0</v>
      </c>
      <c r="L170" s="99">
        <f t="shared" si="4"/>
        <v>0</v>
      </c>
      <c r="M170" s="77" t="str">
        <f t="shared" si="5"/>
        <v/>
      </c>
      <c r="N170" s="93"/>
    </row>
    <row r="171" spans="1:14" ht="16" customHeight="1" x14ac:dyDescent="0.15">
      <c r="A171" s="75"/>
      <c r="B171" s="88"/>
      <c r="C171" s="88"/>
      <c r="D171" s="77"/>
      <c r="E171" s="84"/>
      <c r="F171" s="77"/>
      <c r="G171" s="77"/>
      <c r="H171" s="88">
        <f>IFERROR(IF(LEFT($G171,3)="BTP",INDEX(tblBanThanhPham[Tên Bán Thành Phẩm],MATCH($G171,tblBanThanhPham[Mã BTP],0)),INDEX(tblNguyenLieu[Tên Nguyên Liệu],MATCH($G171,tblNguyenLieu[Mã NL],0))),"")</f>
        <v>0</v>
      </c>
      <c r="I171" s="95"/>
      <c r="J171" s="77">
        <f>IFERROR(IF(LEFT($G171,3)="BTP",INDEX(tblBanThanhPham[ĐV định lượng],MATCH($G171,tblBanThanhPham[Mã BTP],0)),INDEX(tblNguyenLieu[ĐV định lượng],MATCH($G171,tblNguyenLieu[Mã NL],0))),"")</f>
        <v>0</v>
      </c>
      <c r="K171" s="97">
        <f>IFERROR(IF(LEFT($G171,3)="BTP",INDEX(tblBanThanhPham[Giá/ĐV định lượng],MATCH($G171,tblBanThanhPham[Mã BTP],0)),INDEX(tblNguyenLieu[Giá/ĐV định lượng],MATCH($G171,tblNguyenLieu[Mã NL],0))),0)</f>
        <v>0</v>
      </c>
      <c r="L171" s="99">
        <f t="shared" si="4"/>
        <v>0</v>
      </c>
      <c r="M171" s="77" t="str">
        <f t="shared" si="5"/>
        <v/>
      </c>
      <c r="N171" s="93"/>
    </row>
    <row r="172" spans="1:14" ht="16" customHeight="1" x14ac:dyDescent="0.15">
      <c r="A172" s="75"/>
      <c r="B172" s="88"/>
      <c r="C172" s="88"/>
      <c r="D172" s="77"/>
      <c r="E172" s="84"/>
      <c r="F172" s="77"/>
      <c r="G172" s="77"/>
      <c r="H172" s="88">
        <f>IFERROR(IF(LEFT($G172,3)="BTP",INDEX(tblBanThanhPham[Tên Bán Thành Phẩm],MATCH($G172,tblBanThanhPham[Mã BTP],0)),INDEX(tblNguyenLieu[Tên Nguyên Liệu],MATCH($G172,tblNguyenLieu[Mã NL],0))),"")</f>
        <v>0</v>
      </c>
      <c r="I172" s="95"/>
      <c r="J172" s="77">
        <f>IFERROR(IF(LEFT($G172,3)="BTP",INDEX(tblBanThanhPham[ĐV định lượng],MATCH($G172,tblBanThanhPham[Mã BTP],0)),INDEX(tblNguyenLieu[ĐV định lượng],MATCH($G172,tblNguyenLieu[Mã NL],0))),"")</f>
        <v>0</v>
      </c>
      <c r="K172" s="97">
        <f>IFERROR(IF(LEFT($G172,3)="BTP",INDEX(tblBanThanhPham[Giá/ĐV định lượng],MATCH($G172,tblBanThanhPham[Mã BTP],0)),INDEX(tblNguyenLieu[Giá/ĐV định lượng],MATCH($G172,tblNguyenLieu[Mã NL],0))),0)</f>
        <v>0</v>
      </c>
      <c r="L172" s="99">
        <f t="shared" si="4"/>
        <v>0</v>
      </c>
      <c r="M172" s="77" t="str">
        <f t="shared" si="5"/>
        <v/>
      </c>
      <c r="N172" s="93"/>
    </row>
    <row r="173" spans="1:14" ht="16" customHeight="1" x14ac:dyDescent="0.15">
      <c r="A173" s="75"/>
      <c r="B173" s="88"/>
      <c r="C173" s="88"/>
      <c r="D173" s="77"/>
      <c r="E173" s="84"/>
      <c r="F173" s="77"/>
      <c r="G173" s="77"/>
      <c r="H173" s="88">
        <f>IFERROR(IF(LEFT($G173,3)="BTP",INDEX(tblBanThanhPham[Tên Bán Thành Phẩm],MATCH($G173,tblBanThanhPham[Mã BTP],0)),INDEX(tblNguyenLieu[Tên Nguyên Liệu],MATCH($G173,tblNguyenLieu[Mã NL],0))),"")</f>
        <v>0</v>
      </c>
      <c r="I173" s="95"/>
      <c r="J173" s="77">
        <f>IFERROR(IF(LEFT($G173,3)="BTP",INDEX(tblBanThanhPham[ĐV định lượng],MATCH($G173,tblBanThanhPham[Mã BTP],0)),INDEX(tblNguyenLieu[ĐV định lượng],MATCH($G173,tblNguyenLieu[Mã NL],0))),"")</f>
        <v>0</v>
      </c>
      <c r="K173" s="97">
        <f>IFERROR(IF(LEFT($G173,3)="BTP",INDEX(tblBanThanhPham[Giá/ĐV định lượng],MATCH($G173,tblBanThanhPham[Mã BTP],0)),INDEX(tblNguyenLieu[Giá/ĐV định lượng],MATCH($G173,tblNguyenLieu[Mã NL],0))),0)</f>
        <v>0</v>
      </c>
      <c r="L173" s="99">
        <f t="shared" si="4"/>
        <v>0</v>
      </c>
      <c r="M173" s="77" t="str">
        <f t="shared" si="5"/>
        <v/>
      </c>
      <c r="N173" s="93"/>
    </row>
    <row r="174" spans="1:14" ht="16" customHeight="1" x14ac:dyDescent="0.15">
      <c r="A174" s="75"/>
      <c r="B174" s="88"/>
      <c r="C174" s="88"/>
      <c r="D174" s="77"/>
      <c r="E174" s="84"/>
      <c r="F174" s="77"/>
      <c r="G174" s="77"/>
      <c r="H174" s="88">
        <f>IFERROR(IF(LEFT($G174,3)="BTP",INDEX(tblBanThanhPham[Tên Bán Thành Phẩm],MATCH($G174,tblBanThanhPham[Mã BTP],0)),INDEX(tblNguyenLieu[Tên Nguyên Liệu],MATCH($G174,tblNguyenLieu[Mã NL],0))),"")</f>
        <v>0</v>
      </c>
      <c r="I174" s="95"/>
      <c r="J174" s="77">
        <f>IFERROR(IF(LEFT($G174,3)="BTP",INDEX(tblBanThanhPham[ĐV định lượng],MATCH($G174,tblBanThanhPham[Mã BTP],0)),INDEX(tblNguyenLieu[ĐV định lượng],MATCH($G174,tblNguyenLieu[Mã NL],0))),"")</f>
        <v>0</v>
      </c>
      <c r="K174" s="97">
        <f>IFERROR(IF(LEFT($G174,3)="BTP",INDEX(tblBanThanhPham[Giá/ĐV định lượng],MATCH($G174,tblBanThanhPham[Mã BTP],0)),INDEX(tblNguyenLieu[Giá/ĐV định lượng],MATCH($G174,tblNguyenLieu[Mã NL],0))),0)</f>
        <v>0</v>
      </c>
      <c r="L174" s="99">
        <f t="shared" si="4"/>
        <v>0</v>
      </c>
      <c r="M174" s="77" t="str">
        <f t="shared" si="5"/>
        <v/>
      </c>
      <c r="N174" s="93"/>
    </row>
    <row r="175" spans="1:14" ht="16" customHeight="1" x14ac:dyDescent="0.15">
      <c r="A175" s="75"/>
      <c r="B175" s="88"/>
      <c r="C175" s="88"/>
      <c r="D175" s="77"/>
      <c r="E175" s="84"/>
      <c r="F175" s="77"/>
      <c r="G175" s="77"/>
      <c r="H175" s="88">
        <f>IFERROR(IF(LEFT($G175,3)="BTP",INDEX(tblBanThanhPham[Tên Bán Thành Phẩm],MATCH($G175,tblBanThanhPham[Mã BTP],0)),INDEX(tblNguyenLieu[Tên Nguyên Liệu],MATCH($G175,tblNguyenLieu[Mã NL],0))),"")</f>
        <v>0</v>
      </c>
      <c r="I175" s="95"/>
      <c r="J175" s="77">
        <f>IFERROR(IF(LEFT($G175,3)="BTP",INDEX(tblBanThanhPham[ĐV định lượng],MATCH($G175,tblBanThanhPham[Mã BTP],0)),INDEX(tblNguyenLieu[ĐV định lượng],MATCH($G175,tblNguyenLieu[Mã NL],0))),"")</f>
        <v>0</v>
      </c>
      <c r="K175" s="97">
        <f>IFERROR(IF(LEFT($G175,3)="BTP",INDEX(tblBanThanhPham[Giá/ĐV định lượng],MATCH($G175,tblBanThanhPham[Mã BTP],0)),INDEX(tblNguyenLieu[Giá/ĐV định lượng],MATCH($G175,tblNguyenLieu[Mã NL],0))),0)</f>
        <v>0</v>
      </c>
      <c r="L175" s="99">
        <f t="shared" si="4"/>
        <v>0</v>
      </c>
      <c r="M175" s="77" t="str">
        <f t="shared" si="5"/>
        <v/>
      </c>
      <c r="N175" s="93"/>
    </row>
    <row r="176" spans="1:14" ht="16" customHeight="1" x14ac:dyDescent="0.15">
      <c r="A176" s="75"/>
      <c r="B176" s="88"/>
      <c r="C176" s="88"/>
      <c r="D176" s="77"/>
      <c r="E176" s="84"/>
      <c r="F176" s="77"/>
      <c r="G176" s="77"/>
      <c r="H176" s="88">
        <f>IFERROR(IF(LEFT($G176,3)="BTP",INDEX(tblBanThanhPham[Tên Bán Thành Phẩm],MATCH($G176,tblBanThanhPham[Mã BTP],0)),INDEX(tblNguyenLieu[Tên Nguyên Liệu],MATCH($G176,tblNguyenLieu[Mã NL],0))),"")</f>
        <v>0</v>
      </c>
      <c r="I176" s="95"/>
      <c r="J176" s="77">
        <f>IFERROR(IF(LEFT($G176,3)="BTP",INDEX(tblBanThanhPham[ĐV định lượng],MATCH($G176,tblBanThanhPham[Mã BTP],0)),INDEX(tblNguyenLieu[ĐV định lượng],MATCH($G176,tblNguyenLieu[Mã NL],0))),"")</f>
        <v>0</v>
      </c>
      <c r="K176" s="97">
        <f>IFERROR(IF(LEFT($G176,3)="BTP",INDEX(tblBanThanhPham[Giá/ĐV định lượng],MATCH($G176,tblBanThanhPham[Mã BTP],0)),INDEX(tblNguyenLieu[Giá/ĐV định lượng],MATCH($G176,tblNguyenLieu[Mã NL],0))),0)</f>
        <v>0</v>
      </c>
      <c r="L176" s="99">
        <f t="shared" si="4"/>
        <v>0</v>
      </c>
      <c r="M176" s="77" t="str">
        <f t="shared" si="5"/>
        <v/>
      </c>
      <c r="N176" s="93"/>
    </row>
    <row r="177" spans="1:14" ht="16" customHeight="1" x14ac:dyDescent="0.15">
      <c r="A177" s="75"/>
      <c r="B177" s="88"/>
      <c r="C177" s="88"/>
      <c r="D177" s="77"/>
      <c r="E177" s="84"/>
      <c r="F177" s="77"/>
      <c r="G177" s="77"/>
      <c r="H177" s="88">
        <f>IFERROR(IF(LEFT($G177,3)="BTP",INDEX(tblBanThanhPham[Tên Bán Thành Phẩm],MATCH($G177,tblBanThanhPham[Mã BTP],0)),INDEX(tblNguyenLieu[Tên Nguyên Liệu],MATCH($G177,tblNguyenLieu[Mã NL],0))),"")</f>
        <v>0</v>
      </c>
      <c r="I177" s="95"/>
      <c r="J177" s="77">
        <f>IFERROR(IF(LEFT($G177,3)="BTP",INDEX(tblBanThanhPham[ĐV định lượng],MATCH($G177,tblBanThanhPham[Mã BTP],0)),INDEX(tblNguyenLieu[ĐV định lượng],MATCH($G177,tblNguyenLieu[Mã NL],0))),"")</f>
        <v>0</v>
      </c>
      <c r="K177" s="97">
        <f>IFERROR(IF(LEFT($G177,3)="BTP",INDEX(tblBanThanhPham[Giá/ĐV định lượng],MATCH($G177,tblBanThanhPham[Mã BTP],0)),INDEX(tblNguyenLieu[Giá/ĐV định lượng],MATCH($G177,tblNguyenLieu[Mã NL],0))),0)</f>
        <v>0</v>
      </c>
      <c r="L177" s="99">
        <f t="shared" si="4"/>
        <v>0</v>
      </c>
      <c r="M177" s="77" t="str">
        <f t="shared" si="5"/>
        <v/>
      </c>
      <c r="N177" s="93"/>
    </row>
    <row r="178" spans="1:14" ht="16" customHeight="1" x14ac:dyDescent="0.15">
      <c r="A178" s="75"/>
      <c r="B178" s="88"/>
      <c r="C178" s="88"/>
      <c r="D178" s="77"/>
      <c r="E178" s="84"/>
      <c r="F178" s="77"/>
      <c r="G178" s="77"/>
      <c r="H178" s="88">
        <f>IFERROR(IF(LEFT($G178,3)="BTP",INDEX(tblBanThanhPham[Tên Bán Thành Phẩm],MATCH($G178,tblBanThanhPham[Mã BTP],0)),INDEX(tblNguyenLieu[Tên Nguyên Liệu],MATCH($G178,tblNguyenLieu[Mã NL],0))),"")</f>
        <v>0</v>
      </c>
      <c r="I178" s="95"/>
      <c r="J178" s="77">
        <f>IFERROR(IF(LEFT($G178,3)="BTP",INDEX(tblBanThanhPham[ĐV định lượng],MATCH($G178,tblBanThanhPham[Mã BTP],0)),INDEX(tblNguyenLieu[ĐV định lượng],MATCH($G178,tblNguyenLieu[Mã NL],0))),"")</f>
        <v>0</v>
      </c>
      <c r="K178" s="97">
        <f>IFERROR(IF(LEFT($G178,3)="BTP",INDEX(tblBanThanhPham[Giá/ĐV định lượng],MATCH($G178,tblBanThanhPham[Mã BTP],0)),INDEX(tblNguyenLieu[Giá/ĐV định lượng],MATCH($G178,tblNguyenLieu[Mã NL],0))),0)</f>
        <v>0</v>
      </c>
      <c r="L178" s="99">
        <f t="shared" si="4"/>
        <v>0</v>
      </c>
      <c r="M178" s="77" t="str">
        <f t="shared" si="5"/>
        <v/>
      </c>
      <c r="N178" s="93"/>
    </row>
    <row r="179" spans="1:14" ht="16" customHeight="1" x14ac:dyDescent="0.15">
      <c r="A179" s="75"/>
      <c r="B179" s="88"/>
      <c r="C179" s="88"/>
      <c r="D179" s="77"/>
      <c r="E179" s="84"/>
      <c r="F179" s="77"/>
      <c r="G179" s="77"/>
      <c r="H179" s="88">
        <f>IFERROR(IF(LEFT($G179,3)="BTP",INDEX(tblBanThanhPham[Tên Bán Thành Phẩm],MATCH($G179,tblBanThanhPham[Mã BTP],0)),INDEX(tblNguyenLieu[Tên Nguyên Liệu],MATCH($G179,tblNguyenLieu[Mã NL],0))),"")</f>
        <v>0</v>
      </c>
      <c r="I179" s="95"/>
      <c r="J179" s="77">
        <f>IFERROR(IF(LEFT($G179,3)="BTP",INDEX(tblBanThanhPham[ĐV định lượng],MATCH($G179,tblBanThanhPham[Mã BTP],0)),INDEX(tblNguyenLieu[ĐV định lượng],MATCH($G179,tblNguyenLieu[Mã NL],0))),"")</f>
        <v>0</v>
      </c>
      <c r="K179" s="97">
        <f>IFERROR(IF(LEFT($G179,3)="BTP",INDEX(tblBanThanhPham[Giá/ĐV định lượng],MATCH($G179,tblBanThanhPham[Mã BTP],0)),INDEX(tblNguyenLieu[Giá/ĐV định lượng],MATCH($G179,tblNguyenLieu[Mã NL],0))),0)</f>
        <v>0</v>
      </c>
      <c r="L179" s="99">
        <f t="shared" si="4"/>
        <v>0</v>
      </c>
      <c r="M179" s="77" t="str">
        <f t="shared" si="5"/>
        <v/>
      </c>
      <c r="N179" s="93"/>
    </row>
    <row r="180" spans="1:14" ht="16" customHeight="1" x14ac:dyDescent="0.15">
      <c r="A180" s="75"/>
      <c r="B180" s="88"/>
      <c r="C180" s="88"/>
      <c r="D180" s="77"/>
      <c r="E180" s="84"/>
      <c r="F180" s="77"/>
      <c r="G180" s="77"/>
      <c r="H180" s="88">
        <f>IFERROR(IF(LEFT($G180,3)="BTP",INDEX(tblBanThanhPham[Tên Bán Thành Phẩm],MATCH($G180,tblBanThanhPham[Mã BTP],0)),INDEX(tblNguyenLieu[Tên Nguyên Liệu],MATCH($G180,tblNguyenLieu[Mã NL],0))),"")</f>
        <v>0</v>
      </c>
      <c r="I180" s="95"/>
      <c r="J180" s="77">
        <f>IFERROR(IF(LEFT($G180,3)="BTP",INDEX(tblBanThanhPham[ĐV định lượng],MATCH($G180,tblBanThanhPham[Mã BTP],0)),INDEX(tblNguyenLieu[ĐV định lượng],MATCH($G180,tblNguyenLieu[Mã NL],0))),"")</f>
        <v>0</v>
      </c>
      <c r="K180" s="97">
        <f>IFERROR(IF(LEFT($G180,3)="BTP",INDEX(tblBanThanhPham[Giá/ĐV định lượng],MATCH($G180,tblBanThanhPham[Mã BTP],0)),INDEX(tblNguyenLieu[Giá/ĐV định lượng],MATCH($G180,tblNguyenLieu[Mã NL],0))),0)</f>
        <v>0</v>
      </c>
      <c r="L180" s="99">
        <f t="shared" si="4"/>
        <v>0</v>
      </c>
      <c r="M180" s="77" t="str">
        <f t="shared" si="5"/>
        <v/>
      </c>
      <c r="N180" s="93"/>
    </row>
    <row r="181" spans="1:14" ht="16" customHeight="1" x14ac:dyDescent="0.15">
      <c r="A181" s="75"/>
      <c r="B181" s="88"/>
      <c r="C181" s="88"/>
      <c r="D181" s="77"/>
      <c r="E181" s="84"/>
      <c r="F181" s="77"/>
      <c r="G181" s="77"/>
      <c r="H181" s="88">
        <f>IFERROR(IF(LEFT($G181,3)="BTP",INDEX(tblBanThanhPham[Tên Bán Thành Phẩm],MATCH($G181,tblBanThanhPham[Mã BTP],0)),INDEX(tblNguyenLieu[Tên Nguyên Liệu],MATCH($G181,tblNguyenLieu[Mã NL],0))),"")</f>
        <v>0</v>
      </c>
      <c r="I181" s="95"/>
      <c r="J181" s="77">
        <f>IFERROR(IF(LEFT($G181,3)="BTP",INDEX(tblBanThanhPham[ĐV định lượng],MATCH($G181,tblBanThanhPham[Mã BTP],0)),INDEX(tblNguyenLieu[ĐV định lượng],MATCH($G181,tblNguyenLieu[Mã NL],0))),"")</f>
        <v>0</v>
      </c>
      <c r="K181" s="97">
        <f>IFERROR(IF(LEFT($G181,3)="BTP",INDEX(tblBanThanhPham[Giá/ĐV định lượng],MATCH($G181,tblBanThanhPham[Mã BTP],0)),INDEX(tblNguyenLieu[Giá/ĐV định lượng],MATCH($G181,tblNguyenLieu[Mã NL],0))),0)</f>
        <v>0</v>
      </c>
      <c r="L181" s="99">
        <f t="shared" si="4"/>
        <v>0</v>
      </c>
      <c r="M181" s="77" t="str">
        <f t="shared" si="5"/>
        <v/>
      </c>
      <c r="N181" s="93"/>
    </row>
    <row r="182" spans="1:14" ht="16" customHeight="1" x14ac:dyDescent="0.15">
      <c r="A182" s="75"/>
      <c r="B182" s="88"/>
      <c r="C182" s="88"/>
      <c r="D182" s="77"/>
      <c r="E182" s="84"/>
      <c r="F182" s="77"/>
      <c r="G182" s="77"/>
      <c r="H182" s="88">
        <f>IFERROR(IF(LEFT($G182,3)="BTP",INDEX(tblBanThanhPham[Tên Bán Thành Phẩm],MATCH($G182,tblBanThanhPham[Mã BTP],0)),INDEX(tblNguyenLieu[Tên Nguyên Liệu],MATCH($G182,tblNguyenLieu[Mã NL],0))),"")</f>
        <v>0</v>
      </c>
      <c r="I182" s="95"/>
      <c r="J182" s="77">
        <f>IFERROR(IF(LEFT($G182,3)="BTP",INDEX(tblBanThanhPham[ĐV định lượng],MATCH($G182,tblBanThanhPham[Mã BTP],0)),INDEX(tblNguyenLieu[ĐV định lượng],MATCH($G182,tblNguyenLieu[Mã NL],0))),"")</f>
        <v>0</v>
      </c>
      <c r="K182" s="97">
        <f>IFERROR(IF(LEFT($G182,3)="BTP",INDEX(tblBanThanhPham[Giá/ĐV định lượng],MATCH($G182,tblBanThanhPham[Mã BTP],0)),INDEX(tblNguyenLieu[Giá/ĐV định lượng],MATCH($G182,tblNguyenLieu[Mã NL],0))),0)</f>
        <v>0</v>
      </c>
      <c r="L182" s="99">
        <f t="shared" si="4"/>
        <v>0</v>
      </c>
      <c r="M182" s="77" t="str">
        <f t="shared" si="5"/>
        <v/>
      </c>
      <c r="N182" s="93"/>
    </row>
    <row r="183" spans="1:14" ht="16" customHeight="1" x14ac:dyDescent="0.15">
      <c r="A183" s="75"/>
      <c r="B183" s="88"/>
      <c r="C183" s="88"/>
      <c r="D183" s="77"/>
      <c r="E183" s="84"/>
      <c r="F183" s="77"/>
      <c r="G183" s="77"/>
      <c r="H183" s="88">
        <f>IFERROR(IF(LEFT($G183,3)="BTP",INDEX(tblBanThanhPham[Tên Bán Thành Phẩm],MATCH($G183,tblBanThanhPham[Mã BTP],0)),INDEX(tblNguyenLieu[Tên Nguyên Liệu],MATCH($G183,tblNguyenLieu[Mã NL],0))),"")</f>
        <v>0</v>
      </c>
      <c r="I183" s="95"/>
      <c r="J183" s="77">
        <f>IFERROR(IF(LEFT($G183,3)="BTP",INDEX(tblBanThanhPham[ĐV định lượng],MATCH($G183,tblBanThanhPham[Mã BTP],0)),INDEX(tblNguyenLieu[ĐV định lượng],MATCH($G183,tblNguyenLieu[Mã NL],0))),"")</f>
        <v>0</v>
      </c>
      <c r="K183" s="97">
        <f>IFERROR(IF(LEFT($G183,3)="BTP",INDEX(tblBanThanhPham[Giá/ĐV định lượng],MATCH($G183,tblBanThanhPham[Mã BTP],0)),INDEX(tblNguyenLieu[Giá/ĐV định lượng],MATCH($G183,tblNguyenLieu[Mã NL],0))),0)</f>
        <v>0</v>
      </c>
      <c r="L183" s="99">
        <f t="shared" si="4"/>
        <v>0</v>
      </c>
      <c r="M183" s="77" t="str">
        <f t="shared" si="5"/>
        <v/>
      </c>
      <c r="N183" s="93"/>
    </row>
    <row r="184" spans="1:14" ht="16" customHeight="1" x14ac:dyDescent="0.15">
      <c r="A184" s="75"/>
      <c r="B184" s="88"/>
      <c r="C184" s="88"/>
      <c r="D184" s="77"/>
      <c r="E184" s="84"/>
      <c r="F184" s="77"/>
      <c r="G184" s="77"/>
      <c r="H184" s="88">
        <f>IFERROR(IF(LEFT($G184,3)="BTP",INDEX(tblBanThanhPham[Tên Bán Thành Phẩm],MATCH($G184,tblBanThanhPham[Mã BTP],0)),INDEX(tblNguyenLieu[Tên Nguyên Liệu],MATCH($G184,tblNguyenLieu[Mã NL],0))),"")</f>
        <v>0</v>
      </c>
      <c r="I184" s="95"/>
      <c r="J184" s="77">
        <f>IFERROR(IF(LEFT($G184,3)="BTP",INDEX(tblBanThanhPham[ĐV định lượng],MATCH($G184,tblBanThanhPham[Mã BTP],0)),INDEX(tblNguyenLieu[ĐV định lượng],MATCH($G184,tblNguyenLieu[Mã NL],0))),"")</f>
        <v>0</v>
      </c>
      <c r="K184" s="97">
        <f>IFERROR(IF(LEFT($G184,3)="BTP",INDEX(tblBanThanhPham[Giá/ĐV định lượng],MATCH($G184,tblBanThanhPham[Mã BTP],0)),INDEX(tblNguyenLieu[Giá/ĐV định lượng],MATCH($G184,tblNguyenLieu[Mã NL],0))),0)</f>
        <v>0</v>
      </c>
      <c r="L184" s="99">
        <f t="shared" si="4"/>
        <v>0</v>
      </c>
      <c r="M184" s="77" t="str">
        <f t="shared" si="5"/>
        <v/>
      </c>
      <c r="N184" s="93"/>
    </row>
    <row r="185" spans="1:14" ht="16" customHeight="1" x14ac:dyDescent="0.15">
      <c r="A185" s="75"/>
      <c r="B185" s="88"/>
      <c r="C185" s="88"/>
      <c r="D185" s="77"/>
      <c r="E185" s="84"/>
      <c r="F185" s="77"/>
      <c r="G185" s="77"/>
      <c r="H185" s="88">
        <f>IFERROR(IF(LEFT($G185,3)="BTP",INDEX(tblBanThanhPham[Tên Bán Thành Phẩm],MATCH($G185,tblBanThanhPham[Mã BTP],0)),INDEX(tblNguyenLieu[Tên Nguyên Liệu],MATCH($G185,tblNguyenLieu[Mã NL],0))),"")</f>
        <v>0</v>
      </c>
      <c r="I185" s="95"/>
      <c r="J185" s="77">
        <f>IFERROR(IF(LEFT($G185,3)="BTP",INDEX(tblBanThanhPham[ĐV định lượng],MATCH($G185,tblBanThanhPham[Mã BTP],0)),INDEX(tblNguyenLieu[ĐV định lượng],MATCH($G185,tblNguyenLieu[Mã NL],0))),"")</f>
        <v>0</v>
      </c>
      <c r="K185" s="97">
        <f>IFERROR(IF(LEFT($G185,3)="BTP",INDEX(tblBanThanhPham[Giá/ĐV định lượng],MATCH($G185,tblBanThanhPham[Mã BTP],0)),INDEX(tblNguyenLieu[Giá/ĐV định lượng],MATCH($G185,tblNguyenLieu[Mã NL],0))),0)</f>
        <v>0</v>
      </c>
      <c r="L185" s="99">
        <f t="shared" si="4"/>
        <v>0</v>
      </c>
      <c r="M185" s="77" t="str">
        <f t="shared" si="5"/>
        <v/>
      </c>
      <c r="N185" s="93"/>
    </row>
    <row r="186" spans="1:14" ht="16" customHeight="1" x14ac:dyDescent="0.15">
      <c r="A186" s="75"/>
      <c r="B186" s="88"/>
      <c r="C186" s="88"/>
      <c r="D186" s="77"/>
      <c r="E186" s="84"/>
      <c r="F186" s="77"/>
      <c r="G186" s="77"/>
      <c r="H186" s="88">
        <f>IFERROR(IF(LEFT($G186,3)="BTP",INDEX(tblBanThanhPham[Tên Bán Thành Phẩm],MATCH($G186,tblBanThanhPham[Mã BTP],0)),INDEX(tblNguyenLieu[Tên Nguyên Liệu],MATCH($G186,tblNguyenLieu[Mã NL],0))),"")</f>
        <v>0</v>
      </c>
      <c r="I186" s="95"/>
      <c r="J186" s="77">
        <f>IFERROR(IF(LEFT($G186,3)="BTP",INDEX(tblBanThanhPham[ĐV định lượng],MATCH($G186,tblBanThanhPham[Mã BTP],0)),INDEX(tblNguyenLieu[ĐV định lượng],MATCH($G186,tblNguyenLieu[Mã NL],0))),"")</f>
        <v>0</v>
      </c>
      <c r="K186" s="97">
        <f>IFERROR(IF(LEFT($G186,3)="BTP",INDEX(tblBanThanhPham[Giá/ĐV định lượng],MATCH($G186,tblBanThanhPham[Mã BTP],0)),INDEX(tblNguyenLieu[Giá/ĐV định lượng],MATCH($G186,tblNguyenLieu[Mã NL],0))),0)</f>
        <v>0</v>
      </c>
      <c r="L186" s="99">
        <f t="shared" si="4"/>
        <v>0</v>
      </c>
      <c r="M186" s="77" t="str">
        <f t="shared" si="5"/>
        <v/>
      </c>
      <c r="N186" s="93"/>
    </row>
    <row r="187" spans="1:14" ht="16" customHeight="1" x14ac:dyDescent="0.15">
      <c r="A187" s="75"/>
      <c r="B187" s="88"/>
      <c r="C187" s="88"/>
      <c r="D187" s="77"/>
      <c r="E187" s="84"/>
      <c r="F187" s="77"/>
      <c r="G187" s="77"/>
      <c r="H187" s="88">
        <f>IFERROR(IF(LEFT($G187,3)="BTP",INDEX(tblBanThanhPham[Tên Bán Thành Phẩm],MATCH($G187,tblBanThanhPham[Mã BTP],0)),INDEX(tblNguyenLieu[Tên Nguyên Liệu],MATCH($G187,tblNguyenLieu[Mã NL],0))),"")</f>
        <v>0</v>
      </c>
      <c r="I187" s="95"/>
      <c r="J187" s="77">
        <f>IFERROR(IF(LEFT($G187,3)="BTP",INDEX(tblBanThanhPham[ĐV định lượng],MATCH($G187,tblBanThanhPham[Mã BTP],0)),INDEX(tblNguyenLieu[ĐV định lượng],MATCH($G187,tblNguyenLieu[Mã NL],0))),"")</f>
        <v>0</v>
      </c>
      <c r="K187" s="97">
        <f>IFERROR(IF(LEFT($G187,3)="BTP",INDEX(tblBanThanhPham[Giá/ĐV định lượng],MATCH($G187,tblBanThanhPham[Mã BTP],0)),INDEX(tblNguyenLieu[Giá/ĐV định lượng],MATCH($G187,tblNguyenLieu[Mã NL],0))),0)</f>
        <v>0</v>
      </c>
      <c r="L187" s="99">
        <f t="shared" si="4"/>
        <v>0</v>
      </c>
      <c r="M187" s="77" t="str">
        <f t="shared" si="5"/>
        <v/>
      </c>
      <c r="N187" s="93"/>
    </row>
    <row r="188" spans="1:14" ht="16" customHeight="1" x14ac:dyDescent="0.15">
      <c r="A188" s="75"/>
      <c r="B188" s="88"/>
      <c r="C188" s="88"/>
      <c r="D188" s="77"/>
      <c r="E188" s="84"/>
      <c r="F188" s="77"/>
      <c r="G188" s="77"/>
      <c r="H188" s="88">
        <f>IFERROR(IF(LEFT($G188,3)="BTP",INDEX(tblBanThanhPham[Tên Bán Thành Phẩm],MATCH($G188,tblBanThanhPham[Mã BTP],0)),INDEX(tblNguyenLieu[Tên Nguyên Liệu],MATCH($G188,tblNguyenLieu[Mã NL],0))),"")</f>
        <v>0</v>
      </c>
      <c r="I188" s="95"/>
      <c r="J188" s="77">
        <f>IFERROR(IF(LEFT($G188,3)="BTP",INDEX(tblBanThanhPham[ĐV định lượng],MATCH($G188,tblBanThanhPham[Mã BTP],0)),INDEX(tblNguyenLieu[ĐV định lượng],MATCH($G188,tblNguyenLieu[Mã NL],0))),"")</f>
        <v>0</v>
      </c>
      <c r="K188" s="97">
        <f>IFERROR(IF(LEFT($G188,3)="BTP",INDEX(tblBanThanhPham[Giá/ĐV định lượng],MATCH($G188,tblBanThanhPham[Mã BTP],0)),INDEX(tblNguyenLieu[Giá/ĐV định lượng],MATCH($G188,tblNguyenLieu[Mã NL],0))),0)</f>
        <v>0</v>
      </c>
      <c r="L188" s="99">
        <f t="shared" si="4"/>
        <v>0</v>
      </c>
      <c r="M188" s="77" t="str">
        <f t="shared" si="5"/>
        <v/>
      </c>
      <c r="N188" s="93"/>
    </row>
    <row r="189" spans="1:14" ht="16" customHeight="1" x14ac:dyDescent="0.15">
      <c r="A189" s="75"/>
      <c r="B189" s="88"/>
      <c r="C189" s="88"/>
      <c r="D189" s="77"/>
      <c r="E189" s="84"/>
      <c r="F189" s="77"/>
      <c r="G189" s="77"/>
      <c r="H189" s="88">
        <f>IFERROR(IF(LEFT($G189,3)="BTP",INDEX(tblBanThanhPham[Tên Bán Thành Phẩm],MATCH($G189,tblBanThanhPham[Mã BTP],0)),INDEX(tblNguyenLieu[Tên Nguyên Liệu],MATCH($G189,tblNguyenLieu[Mã NL],0))),"")</f>
        <v>0</v>
      </c>
      <c r="I189" s="95"/>
      <c r="J189" s="77">
        <f>IFERROR(IF(LEFT($G189,3)="BTP",INDEX(tblBanThanhPham[ĐV định lượng],MATCH($G189,tblBanThanhPham[Mã BTP],0)),INDEX(tblNguyenLieu[ĐV định lượng],MATCH($G189,tblNguyenLieu[Mã NL],0))),"")</f>
        <v>0</v>
      </c>
      <c r="K189" s="97">
        <f>IFERROR(IF(LEFT($G189,3)="BTP",INDEX(tblBanThanhPham[Giá/ĐV định lượng],MATCH($G189,tblBanThanhPham[Mã BTP],0)),INDEX(tblNguyenLieu[Giá/ĐV định lượng],MATCH($G189,tblNguyenLieu[Mã NL],0))),0)</f>
        <v>0</v>
      </c>
      <c r="L189" s="99">
        <f t="shared" si="4"/>
        <v>0</v>
      </c>
      <c r="M189" s="77" t="str">
        <f t="shared" si="5"/>
        <v/>
      </c>
      <c r="N189" s="93"/>
    </row>
    <row r="190" spans="1:14" ht="16" customHeight="1" x14ac:dyDescent="0.15">
      <c r="A190" s="75"/>
      <c r="B190" s="88"/>
      <c r="C190" s="88"/>
      <c r="D190" s="77"/>
      <c r="E190" s="84"/>
      <c r="F190" s="77"/>
      <c r="G190" s="77"/>
      <c r="H190" s="88">
        <f>IFERROR(IF(LEFT($G190,3)="BTP",INDEX(tblBanThanhPham[Tên Bán Thành Phẩm],MATCH($G190,tblBanThanhPham[Mã BTP],0)),INDEX(tblNguyenLieu[Tên Nguyên Liệu],MATCH($G190,tblNguyenLieu[Mã NL],0))),"")</f>
        <v>0</v>
      </c>
      <c r="I190" s="95"/>
      <c r="J190" s="77">
        <f>IFERROR(IF(LEFT($G190,3)="BTP",INDEX(tblBanThanhPham[ĐV định lượng],MATCH($G190,tblBanThanhPham[Mã BTP],0)),INDEX(tblNguyenLieu[ĐV định lượng],MATCH($G190,tblNguyenLieu[Mã NL],0))),"")</f>
        <v>0</v>
      </c>
      <c r="K190" s="97">
        <f>IFERROR(IF(LEFT($G190,3)="BTP",INDEX(tblBanThanhPham[Giá/ĐV định lượng],MATCH($G190,tblBanThanhPham[Mã BTP],0)),INDEX(tblNguyenLieu[Giá/ĐV định lượng],MATCH($G190,tblNguyenLieu[Mã NL],0))),0)</f>
        <v>0</v>
      </c>
      <c r="L190" s="99">
        <f t="shared" si="4"/>
        <v>0</v>
      </c>
      <c r="M190" s="77" t="str">
        <f t="shared" si="5"/>
        <v/>
      </c>
      <c r="N190" s="93"/>
    </row>
    <row r="191" spans="1:14" ht="16" customHeight="1" x14ac:dyDescent="0.15">
      <c r="A191" s="75"/>
      <c r="B191" s="88"/>
      <c r="C191" s="88"/>
      <c r="D191" s="77"/>
      <c r="E191" s="84"/>
      <c r="F191" s="77"/>
      <c r="G191" s="77"/>
      <c r="H191" s="88">
        <f>IFERROR(IF(LEFT($G191,3)="BTP",INDEX(tblBanThanhPham[Tên Bán Thành Phẩm],MATCH($G191,tblBanThanhPham[Mã BTP],0)),INDEX(tblNguyenLieu[Tên Nguyên Liệu],MATCH($G191,tblNguyenLieu[Mã NL],0))),"")</f>
        <v>0</v>
      </c>
      <c r="I191" s="95"/>
      <c r="J191" s="77">
        <f>IFERROR(IF(LEFT($G191,3)="BTP",INDEX(tblBanThanhPham[ĐV định lượng],MATCH($G191,tblBanThanhPham[Mã BTP],0)),INDEX(tblNguyenLieu[ĐV định lượng],MATCH($G191,tblNguyenLieu[Mã NL],0))),"")</f>
        <v>0</v>
      </c>
      <c r="K191" s="97">
        <f>IFERROR(IF(LEFT($G191,3)="BTP",INDEX(tblBanThanhPham[Giá/ĐV định lượng],MATCH($G191,tblBanThanhPham[Mã BTP],0)),INDEX(tblNguyenLieu[Giá/ĐV định lượng],MATCH($G191,tblNguyenLieu[Mã NL],0))),0)</f>
        <v>0</v>
      </c>
      <c r="L191" s="99">
        <f t="shared" si="4"/>
        <v>0</v>
      </c>
      <c r="M191" s="77" t="str">
        <f t="shared" si="5"/>
        <v/>
      </c>
      <c r="N191" s="93"/>
    </row>
    <row r="192" spans="1:14" ht="16" customHeight="1" x14ac:dyDescent="0.15">
      <c r="A192" s="75"/>
      <c r="B192" s="88"/>
      <c r="C192" s="88"/>
      <c r="D192" s="77"/>
      <c r="E192" s="84"/>
      <c r="F192" s="77"/>
      <c r="G192" s="77"/>
      <c r="H192" s="88">
        <f>IFERROR(IF(LEFT($G192,3)="BTP",INDEX(tblBanThanhPham[Tên Bán Thành Phẩm],MATCH($G192,tblBanThanhPham[Mã BTP],0)),INDEX(tblNguyenLieu[Tên Nguyên Liệu],MATCH($G192,tblNguyenLieu[Mã NL],0))),"")</f>
        <v>0</v>
      </c>
      <c r="I192" s="95"/>
      <c r="J192" s="77">
        <f>IFERROR(IF(LEFT($G192,3)="BTP",INDEX(tblBanThanhPham[ĐV định lượng],MATCH($G192,tblBanThanhPham[Mã BTP],0)),INDEX(tblNguyenLieu[ĐV định lượng],MATCH($G192,tblNguyenLieu[Mã NL],0))),"")</f>
        <v>0</v>
      </c>
      <c r="K192" s="97">
        <f>IFERROR(IF(LEFT($G192,3)="BTP",INDEX(tblBanThanhPham[Giá/ĐV định lượng],MATCH($G192,tblBanThanhPham[Mã BTP],0)),INDEX(tblNguyenLieu[Giá/ĐV định lượng],MATCH($G192,tblNguyenLieu[Mã NL],0))),0)</f>
        <v>0</v>
      </c>
      <c r="L192" s="99">
        <f t="shared" si="4"/>
        <v>0</v>
      </c>
      <c r="M192" s="77" t="str">
        <f t="shared" si="5"/>
        <v/>
      </c>
      <c r="N192" s="93"/>
    </row>
    <row r="193" spans="1:14" ht="16" customHeight="1" x14ac:dyDescent="0.15">
      <c r="A193" s="75"/>
      <c r="B193" s="88"/>
      <c r="C193" s="88"/>
      <c r="D193" s="77"/>
      <c r="E193" s="84"/>
      <c r="F193" s="77"/>
      <c r="G193" s="77"/>
      <c r="H193" s="88">
        <f>IFERROR(IF(LEFT($G193,3)="BTP",INDEX(tblBanThanhPham[Tên Bán Thành Phẩm],MATCH($G193,tblBanThanhPham[Mã BTP],0)),INDEX(tblNguyenLieu[Tên Nguyên Liệu],MATCH($G193,tblNguyenLieu[Mã NL],0))),"")</f>
        <v>0</v>
      </c>
      <c r="I193" s="95"/>
      <c r="J193" s="77">
        <f>IFERROR(IF(LEFT($G193,3)="BTP",INDEX(tblBanThanhPham[ĐV định lượng],MATCH($G193,tblBanThanhPham[Mã BTP],0)),INDEX(tblNguyenLieu[ĐV định lượng],MATCH($G193,tblNguyenLieu[Mã NL],0))),"")</f>
        <v>0</v>
      </c>
      <c r="K193" s="97">
        <f>IFERROR(IF(LEFT($G193,3)="BTP",INDEX(tblBanThanhPham[Giá/ĐV định lượng],MATCH($G193,tblBanThanhPham[Mã BTP],0)),INDEX(tblNguyenLieu[Giá/ĐV định lượng],MATCH($G193,tblNguyenLieu[Mã NL],0))),0)</f>
        <v>0</v>
      </c>
      <c r="L193" s="99">
        <f t="shared" si="4"/>
        <v>0</v>
      </c>
      <c r="M193" s="77" t="str">
        <f t="shared" si="5"/>
        <v/>
      </c>
      <c r="N193" s="93"/>
    </row>
    <row r="194" spans="1:14" ht="16" customHeight="1" x14ac:dyDescent="0.15">
      <c r="A194" s="75"/>
      <c r="B194" s="88"/>
      <c r="C194" s="88"/>
      <c r="D194" s="77"/>
      <c r="E194" s="84"/>
      <c r="F194" s="77"/>
      <c r="G194" s="77"/>
      <c r="H194" s="88">
        <f>IFERROR(IF(LEFT($G194,3)="BTP",INDEX(tblBanThanhPham[Tên Bán Thành Phẩm],MATCH($G194,tblBanThanhPham[Mã BTP],0)),INDEX(tblNguyenLieu[Tên Nguyên Liệu],MATCH($G194,tblNguyenLieu[Mã NL],0))),"")</f>
        <v>0</v>
      </c>
      <c r="I194" s="95"/>
      <c r="J194" s="77">
        <f>IFERROR(IF(LEFT($G194,3)="BTP",INDEX(tblBanThanhPham[ĐV định lượng],MATCH($G194,tblBanThanhPham[Mã BTP],0)),INDEX(tblNguyenLieu[ĐV định lượng],MATCH($G194,tblNguyenLieu[Mã NL],0))),"")</f>
        <v>0</v>
      </c>
      <c r="K194" s="97">
        <f>IFERROR(IF(LEFT($G194,3)="BTP",INDEX(tblBanThanhPham[Giá/ĐV định lượng],MATCH($G194,tblBanThanhPham[Mã BTP],0)),INDEX(tblNguyenLieu[Giá/ĐV định lượng],MATCH($G194,tblNguyenLieu[Mã NL],0))),0)</f>
        <v>0</v>
      </c>
      <c r="L194" s="99">
        <f t="shared" si="4"/>
        <v>0</v>
      </c>
      <c r="M194" s="77" t="str">
        <f t="shared" si="5"/>
        <v/>
      </c>
      <c r="N194" s="93"/>
    </row>
    <row r="195" spans="1:14" ht="16" customHeight="1" x14ac:dyDescent="0.15">
      <c r="A195" s="75"/>
      <c r="B195" s="88"/>
      <c r="C195" s="88"/>
      <c r="D195" s="77"/>
      <c r="E195" s="84"/>
      <c r="F195" s="77"/>
      <c r="G195" s="77"/>
      <c r="H195" s="88">
        <f>IFERROR(IF(LEFT($G195,3)="BTP",INDEX(tblBanThanhPham[Tên Bán Thành Phẩm],MATCH($G195,tblBanThanhPham[Mã BTP],0)),INDEX(tblNguyenLieu[Tên Nguyên Liệu],MATCH($G195,tblNguyenLieu[Mã NL],0))),"")</f>
        <v>0</v>
      </c>
      <c r="I195" s="95"/>
      <c r="J195" s="77">
        <f>IFERROR(IF(LEFT($G195,3)="BTP",INDEX(tblBanThanhPham[ĐV định lượng],MATCH($G195,tblBanThanhPham[Mã BTP],0)),INDEX(tblNguyenLieu[ĐV định lượng],MATCH($G195,tblNguyenLieu[Mã NL],0))),"")</f>
        <v>0</v>
      </c>
      <c r="K195" s="97">
        <f>IFERROR(IF(LEFT($G195,3)="BTP",INDEX(tblBanThanhPham[Giá/ĐV định lượng],MATCH($G195,tblBanThanhPham[Mã BTP],0)),INDEX(tblNguyenLieu[Giá/ĐV định lượng],MATCH($G195,tblNguyenLieu[Mã NL],0))),0)</f>
        <v>0</v>
      </c>
      <c r="L195" s="99">
        <f t="shared" si="4"/>
        <v>0</v>
      </c>
      <c r="M195" s="77" t="str">
        <f t="shared" si="5"/>
        <v/>
      </c>
      <c r="N195" s="93"/>
    </row>
    <row r="196" spans="1:14" ht="16" customHeight="1" x14ac:dyDescent="0.15">
      <c r="A196" s="75"/>
      <c r="B196" s="88"/>
      <c r="C196" s="88"/>
      <c r="D196" s="77"/>
      <c r="E196" s="84"/>
      <c r="F196" s="77"/>
      <c r="G196" s="77"/>
      <c r="H196" s="88">
        <f>IFERROR(IF(LEFT($G196,3)="BTP",INDEX(tblBanThanhPham[Tên Bán Thành Phẩm],MATCH($G196,tblBanThanhPham[Mã BTP],0)),INDEX(tblNguyenLieu[Tên Nguyên Liệu],MATCH($G196,tblNguyenLieu[Mã NL],0))),"")</f>
        <v>0</v>
      </c>
      <c r="I196" s="95"/>
      <c r="J196" s="77">
        <f>IFERROR(IF(LEFT($G196,3)="BTP",INDEX(tblBanThanhPham[ĐV định lượng],MATCH($G196,tblBanThanhPham[Mã BTP],0)),INDEX(tblNguyenLieu[ĐV định lượng],MATCH($G196,tblNguyenLieu[Mã NL],0))),"")</f>
        <v>0</v>
      </c>
      <c r="K196" s="97">
        <f>IFERROR(IF(LEFT($G196,3)="BTP",INDEX(tblBanThanhPham[Giá/ĐV định lượng],MATCH($G196,tblBanThanhPham[Mã BTP],0)),INDEX(tblNguyenLieu[Giá/ĐV định lượng],MATCH($G196,tblNguyenLieu[Mã NL],0))),0)</f>
        <v>0</v>
      </c>
      <c r="L196" s="99">
        <f t="shared" ref="L196:L203" si="6">IFERROR($I196*$K196,0)</f>
        <v>0</v>
      </c>
      <c r="M196" s="77" t="str">
        <f t="shared" ref="M196:M203" si="7">IF($G196="","",IF(LEFT($G196,3)="BTP","BTP","NL"))</f>
        <v/>
      </c>
      <c r="N196" s="93"/>
    </row>
    <row r="197" spans="1:14" ht="16" customHeight="1" x14ac:dyDescent="0.15">
      <c r="A197" s="75"/>
      <c r="B197" s="88"/>
      <c r="C197" s="88"/>
      <c r="D197" s="77"/>
      <c r="E197" s="84"/>
      <c r="F197" s="77"/>
      <c r="G197" s="77"/>
      <c r="H197" s="88">
        <f>IFERROR(IF(LEFT($G197,3)="BTP",INDEX(tblBanThanhPham[Tên Bán Thành Phẩm],MATCH($G197,tblBanThanhPham[Mã BTP],0)),INDEX(tblNguyenLieu[Tên Nguyên Liệu],MATCH($G197,tblNguyenLieu[Mã NL],0))),"")</f>
        <v>0</v>
      </c>
      <c r="I197" s="95"/>
      <c r="J197" s="77">
        <f>IFERROR(IF(LEFT($G197,3)="BTP",INDEX(tblBanThanhPham[ĐV định lượng],MATCH($G197,tblBanThanhPham[Mã BTP],0)),INDEX(tblNguyenLieu[ĐV định lượng],MATCH($G197,tblNguyenLieu[Mã NL],0))),"")</f>
        <v>0</v>
      </c>
      <c r="K197" s="97">
        <f>IFERROR(IF(LEFT($G197,3)="BTP",INDEX(tblBanThanhPham[Giá/ĐV định lượng],MATCH($G197,tblBanThanhPham[Mã BTP],0)),INDEX(tblNguyenLieu[Giá/ĐV định lượng],MATCH($G197,tblNguyenLieu[Mã NL],0))),0)</f>
        <v>0</v>
      </c>
      <c r="L197" s="99">
        <f t="shared" si="6"/>
        <v>0</v>
      </c>
      <c r="M197" s="77" t="str">
        <f t="shared" si="7"/>
        <v/>
      </c>
      <c r="N197" s="93"/>
    </row>
    <row r="198" spans="1:14" ht="16" customHeight="1" x14ac:dyDescent="0.15">
      <c r="A198" s="75"/>
      <c r="B198" s="88"/>
      <c r="C198" s="88"/>
      <c r="D198" s="77"/>
      <c r="E198" s="84"/>
      <c r="F198" s="77"/>
      <c r="G198" s="77"/>
      <c r="H198" s="88">
        <f>IFERROR(IF(LEFT($G198,3)="BTP",INDEX(tblBanThanhPham[Tên Bán Thành Phẩm],MATCH($G198,tblBanThanhPham[Mã BTP],0)),INDEX(tblNguyenLieu[Tên Nguyên Liệu],MATCH($G198,tblNguyenLieu[Mã NL],0))),"")</f>
        <v>0</v>
      </c>
      <c r="I198" s="95"/>
      <c r="J198" s="77">
        <f>IFERROR(IF(LEFT($G198,3)="BTP",INDEX(tblBanThanhPham[ĐV định lượng],MATCH($G198,tblBanThanhPham[Mã BTP],0)),INDEX(tblNguyenLieu[ĐV định lượng],MATCH($G198,tblNguyenLieu[Mã NL],0))),"")</f>
        <v>0</v>
      </c>
      <c r="K198" s="97">
        <f>IFERROR(IF(LEFT($G198,3)="BTP",INDEX(tblBanThanhPham[Giá/ĐV định lượng],MATCH($G198,tblBanThanhPham[Mã BTP],0)),INDEX(tblNguyenLieu[Giá/ĐV định lượng],MATCH($G198,tblNguyenLieu[Mã NL],0))),0)</f>
        <v>0</v>
      </c>
      <c r="L198" s="99">
        <f t="shared" si="6"/>
        <v>0</v>
      </c>
      <c r="M198" s="77" t="str">
        <f t="shared" si="7"/>
        <v/>
      </c>
      <c r="N198" s="93"/>
    </row>
    <row r="199" spans="1:14" ht="16" customHeight="1" x14ac:dyDescent="0.15">
      <c r="A199" s="75"/>
      <c r="B199" s="88"/>
      <c r="C199" s="88"/>
      <c r="D199" s="77"/>
      <c r="E199" s="84"/>
      <c r="F199" s="77"/>
      <c r="G199" s="77"/>
      <c r="H199" s="88">
        <f>IFERROR(IF(LEFT($G199,3)="BTP",INDEX(tblBanThanhPham[Tên Bán Thành Phẩm],MATCH($G199,tblBanThanhPham[Mã BTP],0)),INDEX(tblNguyenLieu[Tên Nguyên Liệu],MATCH($G199,tblNguyenLieu[Mã NL],0))),"")</f>
        <v>0</v>
      </c>
      <c r="I199" s="95"/>
      <c r="J199" s="77">
        <f>IFERROR(IF(LEFT($G199,3)="BTP",INDEX(tblBanThanhPham[ĐV định lượng],MATCH($G199,tblBanThanhPham[Mã BTP],0)),INDEX(tblNguyenLieu[ĐV định lượng],MATCH($G199,tblNguyenLieu[Mã NL],0))),"")</f>
        <v>0</v>
      </c>
      <c r="K199" s="97">
        <f>IFERROR(IF(LEFT($G199,3)="BTP",INDEX(tblBanThanhPham[Giá/ĐV định lượng],MATCH($G199,tblBanThanhPham[Mã BTP],0)),INDEX(tblNguyenLieu[Giá/ĐV định lượng],MATCH($G199,tblNguyenLieu[Mã NL],0))),0)</f>
        <v>0</v>
      </c>
      <c r="L199" s="99">
        <f t="shared" si="6"/>
        <v>0</v>
      </c>
      <c r="M199" s="77" t="str">
        <f t="shared" si="7"/>
        <v/>
      </c>
      <c r="N199" s="93"/>
    </row>
    <row r="200" spans="1:14" ht="16" customHeight="1" x14ac:dyDescent="0.15">
      <c r="A200" s="75"/>
      <c r="B200" s="88"/>
      <c r="C200" s="88"/>
      <c r="D200" s="77"/>
      <c r="E200" s="84"/>
      <c r="F200" s="77"/>
      <c r="G200" s="77"/>
      <c r="H200" s="88">
        <f>IFERROR(IF(LEFT($G200,3)="BTP",INDEX(tblBanThanhPham[Tên Bán Thành Phẩm],MATCH($G200,tblBanThanhPham[Mã BTP],0)),INDEX(tblNguyenLieu[Tên Nguyên Liệu],MATCH($G200,tblNguyenLieu[Mã NL],0))),"")</f>
        <v>0</v>
      </c>
      <c r="I200" s="95"/>
      <c r="J200" s="77">
        <f>IFERROR(IF(LEFT($G200,3)="BTP",INDEX(tblBanThanhPham[ĐV định lượng],MATCH($G200,tblBanThanhPham[Mã BTP],0)),INDEX(tblNguyenLieu[ĐV định lượng],MATCH($G200,tblNguyenLieu[Mã NL],0))),"")</f>
        <v>0</v>
      </c>
      <c r="K200" s="97">
        <f>IFERROR(IF(LEFT($G200,3)="BTP",INDEX(tblBanThanhPham[Giá/ĐV định lượng],MATCH($G200,tblBanThanhPham[Mã BTP],0)),INDEX(tblNguyenLieu[Giá/ĐV định lượng],MATCH($G200,tblNguyenLieu[Mã NL],0))),0)</f>
        <v>0</v>
      </c>
      <c r="L200" s="99">
        <f t="shared" si="6"/>
        <v>0</v>
      </c>
      <c r="M200" s="77" t="str">
        <f t="shared" si="7"/>
        <v/>
      </c>
      <c r="N200" s="93"/>
    </row>
    <row r="201" spans="1:14" ht="16" customHeight="1" x14ac:dyDescent="0.15">
      <c r="A201" s="75"/>
      <c r="B201" s="88"/>
      <c r="C201" s="88"/>
      <c r="D201" s="77"/>
      <c r="E201" s="84"/>
      <c r="F201" s="77"/>
      <c r="G201" s="77"/>
      <c r="H201" s="88">
        <f>IFERROR(IF(LEFT($G201,3)="BTP",INDEX(tblBanThanhPham[Tên Bán Thành Phẩm],MATCH($G201,tblBanThanhPham[Mã BTP],0)),INDEX(tblNguyenLieu[Tên Nguyên Liệu],MATCH($G201,tblNguyenLieu[Mã NL],0))),"")</f>
        <v>0</v>
      </c>
      <c r="I201" s="95"/>
      <c r="J201" s="77">
        <f>IFERROR(IF(LEFT($G201,3)="BTP",INDEX(tblBanThanhPham[ĐV định lượng],MATCH($G201,tblBanThanhPham[Mã BTP],0)),INDEX(tblNguyenLieu[ĐV định lượng],MATCH($G201,tblNguyenLieu[Mã NL],0))),"")</f>
        <v>0</v>
      </c>
      <c r="K201" s="97">
        <f>IFERROR(IF(LEFT($G201,3)="BTP",INDEX(tblBanThanhPham[Giá/ĐV định lượng],MATCH($G201,tblBanThanhPham[Mã BTP],0)),INDEX(tblNguyenLieu[Giá/ĐV định lượng],MATCH($G201,tblNguyenLieu[Mã NL],0))),0)</f>
        <v>0</v>
      </c>
      <c r="L201" s="99">
        <f t="shared" si="6"/>
        <v>0</v>
      </c>
      <c r="M201" s="77" t="str">
        <f t="shared" si="7"/>
        <v/>
      </c>
      <c r="N201" s="93"/>
    </row>
    <row r="202" spans="1:14" ht="16" customHeight="1" x14ac:dyDescent="0.15">
      <c r="A202" s="75"/>
      <c r="B202" s="88"/>
      <c r="C202" s="88"/>
      <c r="D202" s="77"/>
      <c r="E202" s="84"/>
      <c r="F202" s="77"/>
      <c r="G202" s="77"/>
      <c r="H202" s="88">
        <f>IFERROR(IF(LEFT($G202,3)="BTP",INDEX(tblBanThanhPham[Tên Bán Thành Phẩm],MATCH($G202,tblBanThanhPham[Mã BTP],0)),INDEX(tblNguyenLieu[Tên Nguyên Liệu],MATCH($G202,tblNguyenLieu[Mã NL],0))),"")</f>
        <v>0</v>
      </c>
      <c r="I202" s="95"/>
      <c r="J202" s="77">
        <f>IFERROR(IF(LEFT($G202,3)="BTP",INDEX(tblBanThanhPham[ĐV định lượng],MATCH($G202,tblBanThanhPham[Mã BTP],0)),INDEX(tblNguyenLieu[ĐV định lượng],MATCH($G202,tblNguyenLieu[Mã NL],0))),"")</f>
        <v>0</v>
      </c>
      <c r="K202" s="97">
        <f>IFERROR(IF(LEFT($G202,3)="BTP",INDEX(tblBanThanhPham[Giá/ĐV định lượng],MATCH($G202,tblBanThanhPham[Mã BTP],0)),INDEX(tblNguyenLieu[Giá/ĐV định lượng],MATCH($G202,tblNguyenLieu[Mã NL],0))),0)</f>
        <v>0</v>
      </c>
      <c r="L202" s="99">
        <f t="shared" si="6"/>
        <v>0</v>
      </c>
      <c r="M202" s="77" t="str">
        <f t="shared" si="7"/>
        <v/>
      </c>
      <c r="N202" s="93"/>
    </row>
    <row r="203" spans="1:14" ht="16" customHeight="1" x14ac:dyDescent="0.15">
      <c r="A203" s="76"/>
      <c r="B203" s="89"/>
      <c r="C203" s="89"/>
      <c r="D203" s="79"/>
      <c r="E203" s="85"/>
      <c r="F203" s="79"/>
      <c r="G203" s="79"/>
      <c r="H203" s="89">
        <f>IFERROR(IF(LEFT($G203,3)="BTP",INDEX(tblBanThanhPham[Tên Bán Thành Phẩm],MATCH($G203,tblBanThanhPham[Mã BTP],0)),INDEX(tblNguyenLieu[Tên Nguyên Liệu],MATCH($G203,tblNguyenLieu[Mã NL],0))),"")</f>
        <v>0</v>
      </c>
      <c r="I203" s="96"/>
      <c r="J203" s="79">
        <f>IFERROR(IF(LEFT($G203,3)="BTP",INDEX(tblBanThanhPham[ĐV định lượng],MATCH($G203,tblBanThanhPham[Mã BTP],0)),INDEX(tblNguyenLieu[ĐV định lượng],MATCH($G203,tblNguyenLieu[Mã NL],0))),"")</f>
        <v>0</v>
      </c>
      <c r="K203" s="98">
        <f>IFERROR(IF(LEFT($G203,3)="BTP",INDEX(tblBanThanhPham[Giá/ĐV định lượng],MATCH($G203,tblBanThanhPham[Mã BTP],0)),INDEX(tblNguyenLieu[Giá/ĐV định lượng],MATCH($G203,tblNguyenLieu[Mã NL],0))),0)</f>
        <v>0</v>
      </c>
      <c r="L203" s="100">
        <f t="shared" si="6"/>
        <v>0</v>
      </c>
      <c r="M203" s="79" t="str">
        <f t="shared" si="7"/>
        <v/>
      </c>
      <c r="N203" s="94"/>
    </row>
    <row r="204" spans="1:14" x14ac:dyDescent="0.15">
      <c r="E204" s="2"/>
      <c r="I204" s="5"/>
      <c r="K204" s="3"/>
      <c r="L204" s="4"/>
    </row>
    <row r="205" spans="1:14" ht="20" customHeight="1" x14ac:dyDescent="0.15">
      <c r="A205" s="74" t="s">
        <v>465</v>
      </c>
      <c r="B205" s="17"/>
      <c r="C205" s="17"/>
      <c r="D205" s="17"/>
      <c r="E205" s="18"/>
      <c r="F205" s="17"/>
      <c r="G205" s="17"/>
      <c r="H205" s="17"/>
      <c r="I205" s="19"/>
      <c r="J205" s="17"/>
      <c r="K205" s="20"/>
      <c r="L205" s="21"/>
      <c r="M205" s="17"/>
      <c r="N205" s="17"/>
    </row>
    <row r="206" spans="1:14" x14ac:dyDescent="0.15">
      <c r="E206" s="2"/>
      <c r="I206" s="5"/>
      <c r="K206" s="3"/>
      <c r="L206" s="4"/>
    </row>
    <row r="207" spans="1:14" x14ac:dyDescent="0.15">
      <c r="E207" s="2"/>
      <c r="I207" s="5"/>
      <c r="K207" s="3"/>
      <c r="L207" s="4"/>
    </row>
    <row r="208" spans="1:14" x14ac:dyDescent="0.15">
      <c r="E208" s="2"/>
      <c r="I208" s="5"/>
      <c r="K208" s="3"/>
      <c r="L208" s="4"/>
    </row>
    <row r="209" spans="5:12" x14ac:dyDescent="0.15">
      <c r="E209" s="2"/>
      <c r="I209" s="5"/>
      <c r="K209" s="3"/>
      <c r="L209" s="4"/>
    </row>
    <row r="210" spans="5:12" x14ac:dyDescent="0.15">
      <c r="E210" s="2"/>
      <c r="I210" s="5"/>
      <c r="K210" s="3"/>
      <c r="L210" s="4"/>
    </row>
    <row r="211" spans="5:12" x14ac:dyDescent="0.15">
      <c r="E211" s="2"/>
      <c r="I211" s="5"/>
      <c r="K211" s="3"/>
      <c r="L211" s="4"/>
    </row>
    <row r="212" spans="5:12" x14ac:dyDescent="0.15">
      <c r="E212" s="2"/>
      <c r="I212" s="5"/>
      <c r="K212" s="3"/>
      <c r="L212" s="4"/>
    </row>
    <row r="213" spans="5:12" x14ac:dyDescent="0.15">
      <c r="E213" s="2"/>
      <c r="I213" s="5"/>
      <c r="K213" s="3"/>
      <c r="L213" s="4"/>
    </row>
    <row r="214" spans="5:12" x14ac:dyDescent="0.15">
      <c r="E214" s="2"/>
      <c r="I214" s="5"/>
      <c r="K214" s="3"/>
      <c r="L214" s="4"/>
    </row>
    <row r="215" spans="5:12" x14ac:dyDescent="0.15">
      <c r="E215" s="2"/>
      <c r="I215" s="5"/>
      <c r="K215" s="3"/>
      <c r="L215" s="4"/>
    </row>
    <row r="216" spans="5:12" x14ac:dyDescent="0.15">
      <c r="E216" s="2"/>
      <c r="I216" s="5"/>
      <c r="K216" s="3"/>
      <c r="L216" s="4"/>
    </row>
    <row r="217" spans="5:12" x14ac:dyDescent="0.15">
      <c r="E217" s="2"/>
      <c r="I217" s="5"/>
      <c r="K217" s="3"/>
      <c r="L217" s="4"/>
    </row>
    <row r="218" spans="5:12" x14ac:dyDescent="0.15">
      <c r="E218" s="2"/>
      <c r="I218" s="5"/>
      <c r="K218" s="3"/>
      <c r="L218" s="4"/>
    </row>
    <row r="219" spans="5:12" x14ac:dyDescent="0.15">
      <c r="E219" s="2"/>
      <c r="I219" s="5"/>
      <c r="K219" s="3"/>
      <c r="L219" s="4"/>
    </row>
    <row r="220" spans="5:12" x14ac:dyDescent="0.15">
      <c r="E220" s="2"/>
      <c r="I220" s="5"/>
      <c r="K220" s="3"/>
      <c r="L220" s="4"/>
    </row>
    <row r="221" spans="5:12" x14ac:dyDescent="0.15">
      <c r="E221" s="2"/>
      <c r="I221" s="5"/>
      <c r="K221" s="3"/>
      <c r="L221" s="4"/>
    </row>
    <row r="222" spans="5:12" x14ac:dyDescent="0.15">
      <c r="E222" s="2"/>
      <c r="I222" s="5"/>
      <c r="K222" s="3"/>
      <c r="L222" s="4"/>
    </row>
    <row r="223" spans="5:12" x14ac:dyDescent="0.15">
      <c r="E223" s="2"/>
      <c r="I223" s="5"/>
      <c r="K223" s="3"/>
      <c r="L223" s="4"/>
    </row>
    <row r="224" spans="5:12" x14ac:dyDescent="0.15">
      <c r="E224" s="2"/>
      <c r="I224" s="5"/>
      <c r="K224" s="3"/>
      <c r="L224" s="4"/>
    </row>
    <row r="225" spans="5:12" x14ac:dyDescent="0.15">
      <c r="E225" s="2"/>
      <c r="I225" s="5"/>
      <c r="K225" s="3"/>
      <c r="L225" s="4"/>
    </row>
    <row r="226" spans="5:12" x14ac:dyDescent="0.15">
      <c r="E226" s="2"/>
      <c r="I226" s="5"/>
      <c r="K226" s="3"/>
      <c r="L226" s="4"/>
    </row>
    <row r="227" spans="5:12" x14ac:dyDescent="0.15">
      <c r="E227" s="2"/>
      <c r="I227" s="5"/>
      <c r="K227" s="3"/>
      <c r="L227" s="4"/>
    </row>
    <row r="228" spans="5:12" x14ac:dyDescent="0.15">
      <c r="E228" s="2"/>
      <c r="I228" s="5"/>
      <c r="K228" s="3"/>
      <c r="L228" s="4"/>
    </row>
    <row r="229" spans="5:12" x14ac:dyDescent="0.15">
      <c r="E229" s="2"/>
      <c r="I229" s="5"/>
      <c r="K229" s="3"/>
      <c r="L229" s="4"/>
    </row>
    <row r="230" spans="5:12" x14ac:dyDescent="0.15">
      <c r="E230" s="2"/>
      <c r="I230" s="5"/>
      <c r="K230" s="3"/>
      <c r="L230" s="4"/>
    </row>
    <row r="231" spans="5:12" x14ac:dyDescent="0.15">
      <c r="E231" s="2"/>
      <c r="I231" s="5"/>
      <c r="K231" s="3"/>
      <c r="L231" s="4"/>
    </row>
    <row r="232" spans="5:12" x14ac:dyDescent="0.15">
      <c r="E232" s="2"/>
      <c r="I232" s="5"/>
      <c r="K232" s="3"/>
      <c r="L232" s="4"/>
    </row>
    <row r="233" spans="5:12" x14ac:dyDescent="0.15">
      <c r="E233" s="2"/>
      <c r="I233" s="5"/>
      <c r="K233" s="3"/>
      <c r="L233" s="4"/>
    </row>
    <row r="234" spans="5:12" x14ac:dyDescent="0.15">
      <c r="E234" s="2"/>
      <c r="I234" s="5"/>
      <c r="K234" s="3"/>
      <c r="L234" s="4"/>
    </row>
    <row r="235" spans="5:12" x14ac:dyDescent="0.15">
      <c r="E235" s="2"/>
      <c r="I235" s="5"/>
      <c r="K235" s="3"/>
      <c r="L235" s="4"/>
    </row>
    <row r="236" spans="5:12" x14ac:dyDescent="0.15">
      <c r="E236" s="2"/>
      <c r="I236" s="5"/>
      <c r="K236" s="3"/>
      <c r="L236" s="4"/>
    </row>
    <row r="237" spans="5:12" x14ac:dyDescent="0.15">
      <c r="E237" s="2"/>
      <c r="I237" s="5"/>
      <c r="K237" s="3"/>
      <c r="L237" s="4"/>
    </row>
    <row r="238" spans="5:12" x14ac:dyDescent="0.15">
      <c r="E238" s="2"/>
      <c r="I238" s="5"/>
      <c r="K238" s="3"/>
      <c r="L238" s="4"/>
    </row>
    <row r="239" spans="5:12" x14ac:dyDescent="0.15">
      <c r="E239" s="2"/>
      <c r="I239" s="5"/>
      <c r="K239" s="3"/>
      <c r="L239" s="4"/>
    </row>
    <row r="240" spans="5:12" x14ac:dyDescent="0.15">
      <c r="E240" s="2"/>
      <c r="I240" s="5"/>
      <c r="K240" s="3"/>
      <c r="L240" s="4"/>
    </row>
    <row r="241" spans="5:12" x14ac:dyDescent="0.15">
      <c r="E241" s="2"/>
      <c r="I241" s="5"/>
      <c r="K241" s="3"/>
      <c r="L241" s="4"/>
    </row>
    <row r="242" spans="5:12" x14ac:dyDescent="0.15">
      <c r="E242" s="2"/>
      <c r="I242" s="5"/>
      <c r="K242" s="3"/>
      <c r="L242" s="4"/>
    </row>
    <row r="243" spans="5:12" x14ac:dyDescent="0.15">
      <c r="E243" s="2"/>
      <c r="I243" s="5"/>
      <c r="K243" s="3"/>
      <c r="L243" s="4"/>
    </row>
    <row r="244" spans="5:12" x14ac:dyDescent="0.15">
      <c r="E244" s="2"/>
      <c r="I244" s="5"/>
      <c r="K244" s="3"/>
      <c r="L244" s="4"/>
    </row>
    <row r="245" spans="5:12" x14ac:dyDescent="0.15">
      <c r="E245" s="2"/>
      <c r="I245" s="5"/>
      <c r="K245" s="3"/>
      <c r="L245" s="4"/>
    </row>
    <row r="246" spans="5:12" x14ac:dyDescent="0.15">
      <c r="E246" s="2"/>
      <c r="I246" s="5"/>
      <c r="K246" s="3"/>
      <c r="L246" s="4"/>
    </row>
    <row r="247" spans="5:12" x14ac:dyDescent="0.15">
      <c r="E247" s="2"/>
      <c r="I247" s="5"/>
      <c r="K247" s="3"/>
      <c r="L247" s="4"/>
    </row>
    <row r="248" spans="5:12" x14ac:dyDescent="0.15">
      <c r="E248" s="2"/>
      <c r="I248" s="5"/>
      <c r="K248" s="3"/>
      <c r="L248" s="4"/>
    </row>
    <row r="249" spans="5:12" x14ac:dyDescent="0.15">
      <c r="E249" s="2"/>
      <c r="I249" s="5"/>
      <c r="K249" s="3"/>
      <c r="L249" s="4"/>
    </row>
    <row r="250" spans="5:12" x14ac:dyDescent="0.15">
      <c r="E250" s="2"/>
      <c r="I250" s="5"/>
      <c r="K250" s="3"/>
      <c r="L250" s="4"/>
    </row>
    <row r="251" spans="5:12" x14ac:dyDescent="0.15">
      <c r="E251" s="2"/>
      <c r="I251" s="5"/>
      <c r="K251" s="3"/>
      <c r="L251" s="4"/>
    </row>
    <row r="252" spans="5:12" x14ac:dyDescent="0.15">
      <c r="E252" s="2"/>
      <c r="I252" s="5"/>
      <c r="K252" s="3"/>
      <c r="L252" s="4"/>
    </row>
    <row r="253" spans="5:12" x14ac:dyDescent="0.15">
      <c r="E253" s="2"/>
      <c r="I253" s="5"/>
      <c r="K253" s="3"/>
      <c r="L253" s="4"/>
    </row>
    <row r="254" spans="5:12" x14ac:dyDescent="0.15">
      <c r="E254" s="2"/>
      <c r="I254" s="5"/>
      <c r="K254" s="3"/>
      <c r="L254" s="4"/>
    </row>
    <row r="255" spans="5:12" x14ac:dyDescent="0.15">
      <c r="E255" s="2"/>
      <c r="I255" s="5"/>
      <c r="K255" s="3"/>
      <c r="L255" s="4"/>
    </row>
    <row r="256" spans="5:12" x14ac:dyDescent="0.15">
      <c r="E256" s="2"/>
      <c r="I256" s="5"/>
      <c r="K256" s="3"/>
      <c r="L256" s="4"/>
    </row>
    <row r="257" spans="5:12" x14ac:dyDescent="0.15">
      <c r="E257" s="2"/>
      <c r="I257" s="5"/>
      <c r="K257" s="3"/>
      <c r="L257" s="4"/>
    </row>
    <row r="258" spans="5:12" x14ac:dyDescent="0.15">
      <c r="E258" s="2"/>
      <c r="I258" s="5"/>
      <c r="K258" s="3"/>
      <c r="L258" s="4"/>
    </row>
    <row r="259" spans="5:12" x14ac:dyDescent="0.15">
      <c r="E259" s="2"/>
      <c r="I259" s="5"/>
      <c r="K259" s="3"/>
      <c r="L259" s="4"/>
    </row>
    <row r="260" spans="5:12" x14ac:dyDescent="0.15">
      <c r="E260" s="2"/>
      <c r="I260" s="5"/>
      <c r="K260" s="3"/>
      <c r="L260" s="4"/>
    </row>
    <row r="261" spans="5:12" x14ac:dyDescent="0.15">
      <c r="E261" s="2"/>
      <c r="I261" s="5"/>
      <c r="K261" s="3"/>
      <c r="L261" s="4"/>
    </row>
    <row r="262" spans="5:12" x14ac:dyDescent="0.15">
      <c r="E262" s="2"/>
      <c r="I262" s="5"/>
      <c r="K262" s="3"/>
      <c r="L262" s="4"/>
    </row>
    <row r="263" spans="5:12" x14ac:dyDescent="0.15">
      <c r="E263" s="2"/>
      <c r="I263" s="5"/>
      <c r="K263" s="3"/>
      <c r="L263" s="4"/>
    </row>
    <row r="264" spans="5:12" x14ac:dyDescent="0.15">
      <c r="E264" s="2"/>
      <c r="I264" s="5"/>
      <c r="K264" s="3"/>
      <c r="L264" s="4"/>
    </row>
    <row r="265" spans="5:12" x14ac:dyDescent="0.15">
      <c r="E265" s="2"/>
      <c r="I265" s="5"/>
      <c r="K265" s="3"/>
      <c r="L265" s="4"/>
    </row>
    <row r="266" spans="5:12" x14ac:dyDescent="0.15">
      <c r="E266" s="2"/>
      <c r="I266" s="5"/>
      <c r="K266" s="3"/>
      <c r="L266" s="4"/>
    </row>
    <row r="267" spans="5:12" x14ac:dyDescent="0.15">
      <c r="E267" s="2"/>
      <c r="I267" s="5"/>
      <c r="K267" s="3"/>
      <c r="L267" s="4"/>
    </row>
    <row r="268" spans="5:12" x14ac:dyDescent="0.15">
      <c r="E268" s="2"/>
      <c r="I268" s="5"/>
      <c r="K268" s="3"/>
      <c r="L268" s="4"/>
    </row>
    <row r="269" spans="5:12" x14ac:dyDescent="0.15">
      <c r="E269" s="2"/>
      <c r="I269" s="5"/>
      <c r="K269" s="3"/>
      <c r="L269" s="4"/>
    </row>
    <row r="270" spans="5:12" x14ac:dyDescent="0.15">
      <c r="E270" s="2"/>
      <c r="I270" s="5"/>
      <c r="K270" s="3"/>
      <c r="L270" s="4"/>
    </row>
    <row r="271" spans="5:12" x14ac:dyDescent="0.15">
      <c r="E271" s="2"/>
      <c r="I271" s="5"/>
      <c r="K271" s="3"/>
      <c r="L271" s="4"/>
    </row>
    <row r="272" spans="5:12" x14ac:dyDescent="0.15">
      <c r="E272" s="2"/>
      <c r="I272" s="5"/>
      <c r="K272" s="3"/>
      <c r="L272" s="4"/>
    </row>
    <row r="273" spans="5:12" x14ac:dyDescent="0.15">
      <c r="E273" s="2"/>
      <c r="I273" s="5"/>
      <c r="K273" s="3"/>
      <c r="L273" s="4"/>
    </row>
    <row r="274" spans="5:12" x14ac:dyDescent="0.15">
      <c r="E274" s="2"/>
      <c r="I274" s="5"/>
      <c r="K274" s="3"/>
      <c r="L274" s="4"/>
    </row>
    <row r="275" spans="5:12" x14ac:dyDescent="0.15">
      <c r="E275" s="2"/>
      <c r="I275" s="5"/>
      <c r="K275" s="3"/>
      <c r="L275" s="4"/>
    </row>
    <row r="276" spans="5:12" x14ac:dyDescent="0.15">
      <c r="E276" s="2"/>
      <c r="I276" s="5"/>
      <c r="K276" s="3"/>
      <c r="L276" s="4"/>
    </row>
    <row r="277" spans="5:12" x14ac:dyDescent="0.15">
      <c r="E277" s="2"/>
      <c r="I277" s="5"/>
      <c r="K277" s="3"/>
      <c r="L277" s="4"/>
    </row>
    <row r="278" spans="5:12" x14ac:dyDescent="0.15">
      <c r="E278" s="2"/>
      <c r="I278" s="5"/>
      <c r="K278" s="3"/>
      <c r="L278" s="4"/>
    </row>
    <row r="279" spans="5:12" x14ac:dyDescent="0.15">
      <c r="E279" s="2"/>
      <c r="I279" s="5"/>
      <c r="K279" s="3"/>
      <c r="L279" s="4"/>
    </row>
    <row r="280" spans="5:12" x14ac:dyDescent="0.15">
      <c r="E280" s="2"/>
      <c r="I280" s="5"/>
      <c r="K280" s="3"/>
      <c r="L280" s="4"/>
    </row>
    <row r="281" spans="5:12" x14ac:dyDescent="0.15">
      <c r="E281" s="2"/>
      <c r="I281" s="5"/>
      <c r="K281" s="3"/>
      <c r="L281" s="4"/>
    </row>
    <row r="282" spans="5:12" x14ac:dyDescent="0.15">
      <c r="E282" s="2"/>
      <c r="I282" s="5"/>
      <c r="K282" s="3"/>
      <c r="L282" s="4"/>
    </row>
    <row r="283" spans="5:12" x14ac:dyDescent="0.15">
      <c r="E283" s="2"/>
      <c r="I283" s="5"/>
      <c r="K283" s="3"/>
      <c r="L283" s="4"/>
    </row>
    <row r="284" spans="5:12" x14ac:dyDescent="0.15">
      <c r="E284" s="2"/>
      <c r="I284" s="5"/>
      <c r="K284" s="3"/>
      <c r="L284" s="4"/>
    </row>
    <row r="285" spans="5:12" x14ac:dyDescent="0.15">
      <c r="E285" s="2"/>
      <c r="I285" s="5"/>
      <c r="K285" s="3"/>
      <c r="L285" s="4"/>
    </row>
    <row r="286" spans="5:12" x14ac:dyDescent="0.15">
      <c r="E286" s="2"/>
      <c r="I286" s="5"/>
      <c r="K286" s="3"/>
      <c r="L286" s="4"/>
    </row>
    <row r="287" spans="5:12" x14ac:dyDescent="0.15">
      <c r="E287" s="2"/>
      <c r="I287" s="5"/>
      <c r="K287" s="3"/>
      <c r="L287" s="4"/>
    </row>
    <row r="288" spans="5:12" x14ac:dyDescent="0.15">
      <c r="E288" s="2"/>
      <c r="I288" s="5"/>
      <c r="K288" s="3"/>
      <c r="L288" s="4"/>
    </row>
    <row r="289" spans="5:12" x14ac:dyDescent="0.15">
      <c r="E289" s="2"/>
      <c r="I289" s="5"/>
      <c r="K289" s="3"/>
      <c r="L289" s="4"/>
    </row>
    <row r="290" spans="5:12" x14ac:dyDescent="0.15">
      <c r="E290" s="2"/>
      <c r="I290" s="5"/>
      <c r="K290" s="3"/>
      <c r="L290" s="4"/>
    </row>
    <row r="291" spans="5:12" x14ac:dyDescent="0.15">
      <c r="E291" s="2"/>
      <c r="I291" s="5"/>
      <c r="K291" s="3"/>
      <c r="L291" s="4"/>
    </row>
    <row r="292" spans="5:12" x14ac:dyDescent="0.15">
      <c r="E292" s="2"/>
      <c r="I292" s="5"/>
      <c r="K292" s="3"/>
      <c r="L292" s="4"/>
    </row>
    <row r="293" spans="5:12" x14ac:dyDescent="0.15">
      <c r="E293" s="2"/>
      <c r="I293" s="5"/>
      <c r="K293" s="3"/>
      <c r="L293" s="4"/>
    </row>
    <row r="294" spans="5:12" x14ac:dyDescent="0.15">
      <c r="E294" s="2"/>
      <c r="I294" s="5"/>
      <c r="K294" s="3"/>
      <c r="L294" s="4"/>
    </row>
    <row r="295" spans="5:12" x14ac:dyDescent="0.15">
      <c r="E295" s="2"/>
      <c r="I295" s="5"/>
      <c r="K295" s="3"/>
      <c r="L295" s="4"/>
    </row>
    <row r="296" spans="5:12" x14ac:dyDescent="0.15">
      <c r="E296" s="2"/>
      <c r="I296" s="5"/>
      <c r="K296" s="3"/>
      <c r="L296" s="4"/>
    </row>
    <row r="297" spans="5:12" x14ac:dyDescent="0.15">
      <c r="E297" s="2"/>
      <c r="I297" s="5"/>
      <c r="K297" s="3"/>
      <c r="L297" s="4"/>
    </row>
    <row r="298" spans="5:12" x14ac:dyDescent="0.15">
      <c r="E298" s="2"/>
      <c r="I298" s="5"/>
      <c r="K298" s="3"/>
      <c r="L298" s="4"/>
    </row>
    <row r="299" spans="5:12" x14ac:dyDescent="0.15">
      <c r="E299" s="2"/>
      <c r="I299" s="5"/>
      <c r="K299" s="3"/>
      <c r="L299" s="4"/>
    </row>
    <row r="300" spans="5:12" x14ac:dyDescent="0.15">
      <c r="E300" s="2"/>
      <c r="I300" s="5"/>
      <c r="K300" s="3"/>
      <c r="L300" s="4"/>
    </row>
    <row r="301" spans="5:12" x14ac:dyDescent="0.15">
      <c r="E301" s="2"/>
      <c r="I301" s="5"/>
      <c r="K301" s="3"/>
      <c r="L301" s="4"/>
    </row>
    <row r="302" spans="5:12" x14ac:dyDescent="0.15">
      <c r="E302" s="2"/>
      <c r="I302" s="5"/>
      <c r="K302" s="3"/>
      <c r="L302" s="4"/>
    </row>
    <row r="303" spans="5:12" x14ac:dyDescent="0.15">
      <c r="E303" s="2"/>
      <c r="I303" s="5"/>
      <c r="K303" s="3"/>
      <c r="L303" s="4"/>
    </row>
    <row r="304" spans="5:12" x14ac:dyDescent="0.15">
      <c r="E304" s="2"/>
      <c r="I304" s="5"/>
      <c r="K304" s="3"/>
      <c r="L304" s="4"/>
    </row>
    <row r="305" spans="5:12" x14ac:dyDescent="0.15">
      <c r="E305" s="2"/>
      <c r="I305" s="5"/>
      <c r="K305" s="3"/>
      <c r="L305" s="4"/>
    </row>
    <row r="306" spans="5:12" x14ac:dyDescent="0.15">
      <c r="E306" s="2"/>
      <c r="I306" s="5"/>
      <c r="K306" s="3"/>
      <c r="L306" s="4"/>
    </row>
    <row r="307" spans="5:12" x14ac:dyDescent="0.15">
      <c r="E307" s="2"/>
      <c r="I307" s="5"/>
      <c r="K307" s="3"/>
      <c r="L307" s="4"/>
    </row>
    <row r="308" spans="5:12" x14ac:dyDescent="0.15">
      <c r="E308" s="2"/>
      <c r="I308" s="5"/>
      <c r="K308" s="3"/>
      <c r="L308" s="4"/>
    </row>
    <row r="309" spans="5:12" x14ac:dyDescent="0.15">
      <c r="E309" s="2"/>
      <c r="I309" s="5"/>
      <c r="K309" s="3"/>
      <c r="L309" s="4"/>
    </row>
    <row r="310" spans="5:12" x14ac:dyDescent="0.15">
      <c r="E310" s="2"/>
      <c r="I310" s="5"/>
      <c r="K310" s="3"/>
      <c r="L310" s="4"/>
    </row>
    <row r="311" spans="5:12" x14ac:dyDescent="0.15">
      <c r="E311" s="2"/>
      <c r="I311" s="5"/>
      <c r="K311" s="3"/>
      <c r="L311" s="4"/>
    </row>
    <row r="312" spans="5:12" x14ac:dyDescent="0.15">
      <c r="E312" s="2"/>
      <c r="I312" s="5"/>
      <c r="K312" s="3"/>
      <c r="L312" s="4"/>
    </row>
    <row r="313" spans="5:12" x14ac:dyDescent="0.15">
      <c r="E313" s="2"/>
      <c r="I313" s="5"/>
      <c r="K313" s="3"/>
      <c r="L313" s="4"/>
    </row>
    <row r="314" spans="5:12" x14ac:dyDescent="0.15">
      <c r="E314" s="2"/>
      <c r="I314" s="5"/>
      <c r="K314" s="3"/>
      <c r="L314" s="4"/>
    </row>
    <row r="315" spans="5:12" x14ac:dyDescent="0.15">
      <c r="E315" s="2"/>
      <c r="I315" s="5"/>
      <c r="K315" s="3"/>
      <c r="L315" s="4"/>
    </row>
    <row r="316" spans="5:12" x14ac:dyDescent="0.15">
      <c r="E316" s="2"/>
      <c r="I316" s="5"/>
      <c r="K316" s="3"/>
      <c r="L316" s="4"/>
    </row>
    <row r="317" spans="5:12" x14ac:dyDescent="0.15">
      <c r="E317" s="2"/>
      <c r="I317" s="5"/>
      <c r="K317" s="3"/>
      <c r="L317" s="4"/>
    </row>
    <row r="318" spans="5:12" x14ac:dyDescent="0.15">
      <c r="E318" s="2"/>
      <c r="I318" s="5"/>
      <c r="K318" s="3"/>
      <c r="L318" s="4"/>
    </row>
    <row r="319" spans="5:12" x14ac:dyDescent="0.15">
      <c r="E319" s="2"/>
      <c r="I319" s="5"/>
      <c r="K319" s="3"/>
      <c r="L319" s="4"/>
    </row>
    <row r="320" spans="5:12" x14ac:dyDescent="0.15">
      <c r="E320" s="2"/>
      <c r="I320" s="5"/>
      <c r="K320" s="3"/>
      <c r="L320" s="4"/>
    </row>
    <row r="321" spans="5:12" x14ac:dyDescent="0.15">
      <c r="E321" s="2"/>
      <c r="I321" s="5"/>
      <c r="K321" s="3"/>
      <c r="L321" s="4"/>
    </row>
    <row r="322" spans="5:12" x14ac:dyDescent="0.15">
      <c r="E322" s="2"/>
      <c r="I322" s="5"/>
      <c r="K322" s="3"/>
      <c r="L322" s="4"/>
    </row>
    <row r="323" spans="5:12" x14ac:dyDescent="0.15">
      <c r="E323" s="2"/>
      <c r="I323" s="5"/>
      <c r="K323" s="3"/>
      <c r="L323" s="4"/>
    </row>
    <row r="324" spans="5:12" x14ac:dyDescent="0.15">
      <c r="E324" s="2"/>
      <c r="I324" s="5"/>
      <c r="K324" s="3"/>
      <c r="L324" s="4"/>
    </row>
    <row r="325" spans="5:12" x14ac:dyDescent="0.15">
      <c r="E325" s="2"/>
      <c r="I325" s="5"/>
      <c r="K325" s="3"/>
      <c r="L325" s="4"/>
    </row>
    <row r="326" spans="5:12" x14ac:dyDescent="0.15">
      <c r="E326" s="2"/>
      <c r="I326" s="5"/>
      <c r="K326" s="3"/>
      <c r="L326" s="4"/>
    </row>
    <row r="327" spans="5:12" x14ac:dyDescent="0.15">
      <c r="E327" s="2"/>
      <c r="I327" s="5"/>
      <c r="K327" s="3"/>
      <c r="L327" s="4"/>
    </row>
    <row r="328" spans="5:12" x14ac:dyDescent="0.15">
      <c r="E328" s="2"/>
      <c r="I328" s="5"/>
      <c r="K328" s="3"/>
      <c r="L328" s="4"/>
    </row>
    <row r="329" spans="5:12" x14ac:dyDescent="0.15">
      <c r="E329" s="2"/>
      <c r="I329" s="5"/>
      <c r="K329" s="3"/>
      <c r="L329" s="4"/>
    </row>
    <row r="330" spans="5:12" x14ac:dyDescent="0.15">
      <c r="E330" s="2"/>
      <c r="I330" s="5"/>
      <c r="K330" s="3"/>
      <c r="L330" s="4"/>
    </row>
    <row r="331" spans="5:12" x14ac:dyDescent="0.15">
      <c r="E331" s="2"/>
      <c r="I331" s="5"/>
      <c r="K331" s="3"/>
      <c r="L331" s="4"/>
    </row>
    <row r="332" spans="5:12" x14ac:dyDescent="0.15">
      <c r="E332" s="2"/>
      <c r="I332" s="5"/>
      <c r="K332" s="3"/>
      <c r="L332" s="4"/>
    </row>
    <row r="333" spans="5:12" x14ac:dyDescent="0.15">
      <c r="E333" s="2"/>
      <c r="I333" s="5"/>
      <c r="K333" s="3"/>
      <c r="L333" s="4"/>
    </row>
    <row r="334" spans="5:12" x14ac:dyDescent="0.15">
      <c r="E334" s="2"/>
      <c r="I334" s="5"/>
      <c r="K334" s="3"/>
      <c r="L334" s="4"/>
    </row>
    <row r="335" spans="5:12" x14ac:dyDescent="0.15">
      <c r="E335" s="2"/>
      <c r="I335" s="5"/>
      <c r="K335" s="3"/>
      <c r="L335" s="4"/>
    </row>
    <row r="336" spans="5:12" x14ac:dyDescent="0.15">
      <c r="E336" s="2"/>
      <c r="I336" s="5"/>
      <c r="K336" s="3"/>
      <c r="L336" s="4"/>
    </row>
    <row r="337" spans="5:12" x14ac:dyDescent="0.15">
      <c r="E337" s="2"/>
      <c r="I337" s="5"/>
      <c r="K337" s="3"/>
      <c r="L337" s="4"/>
    </row>
    <row r="338" spans="5:12" x14ac:dyDescent="0.15">
      <c r="E338" s="2"/>
      <c r="I338" s="5"/>
      <c r="K338" s="3"/>
      <c r="L338" s="4"/>
    </row>
    <row r="339" spans="5:12" x14ac:dyDescent="0.15">
      <c r="E339" s="2"/>
      <c r="I339" s="5"/>
      <c r="K339" s="3"/>
      <c r="L339" s="4"/>
    </row>
    <row r="340" spans="5:12" x14ac:dyDescent="0.15">
      <c r="E340" s="2"/>
      <c r="I340" s="5"/>
      <c r="K340" s="3"/>
      <c r="L340" s="4"/>
    </row>
    <row r="341" spans="5:12" x14ac:dyDescent="0.15">
      <c r="E341" s="2"/>
      <c r="I341" s="5"/>
      <c r="K341" s="3"/>
      <c r="L341" s="4"/>
    </row>
    <row r="342" spans="5:12" x14ac:dyDescent="0.15">
      <c r="E342" s="2"/>
      <c r="I342" s="5"/>
      <c r="K342" s="3"/>
      <c r="L342" s="4"/>
    </row>
    <row r="343" spans="5:12" x14ac:dyDescent="0.15">
      <c r="E343" s="2"/>
      <c r="I343" s="5"/>
      <c r="K343" s="3"/>
      <c r="L343" s="4"/>
    </row>
    <row r="344" spans="5:12" x14ac:dyDescent="0.15">
      <c r="E344" s="2"/>
      <c r="I344" s="5"/>
      <c r="K344" s="3"/>
      <c r="L344" s="4"/>
    </row>
    <row r="345" spans="5:12" x14ac:dyDescent="0.15">
      <c r="E345" s="2"/>
      <c r="I345" s="5"/>
      <c r="K345" s="3"/>
      <c r="L345" s="4"/>
    </row>
    <row r="346" spans="5:12" x14ac:dyDescent="0.15">
      <c r="E346" s="2"/>
      <c r="I346" s="5"/>
      <c r="K346" s="3"/>
      <c r="L346" s="4"/>
    </row>
    <row r="347" spans="5:12" x14ac:dyDescent="0.15">
      <c r="E347" s="2"/>
      <c r="I347" s="5"/>
      <c r="K347" s="3"/>
      <c r="L347" s="4"/>
    </row>
    <row r="348" spans="5:12" x14ac:dyDescent="0.15">
      <c r="E348" s="2"/>
      <c r="I348" s="5"/>
      <c r="K348" s="3"/>
      <c r="L348" s="4"/>
    </row>
    <row r="349" spans="5:12" x14ac:dyDescent="0.15">
      <c r="E349" s="2"/>
      <c r="I349" s="5"/>
      <c r="K349" s="3"/>
      <c r="L349" s="4"/>
    </row>
    <row r="350" spans="5:12" x14ac:dyDescent="0.15">
      <c r="E350" s="2"/>
      <c r="I350" s="5"/>
      <c r="K350" s="3"/>
      <c r="L350" s="4"/>
    </row>
    <row r="351" spans="5:12" x14ac:dyDescent="0.15">
      <c r="E351" s="2"/>
      <c r="I351" s="5"/>
      <c r="K351" s="3"/>
      <c r="L351" s="4"/>
    </row>
    <row r="352" spans="5:12" x14ac:dyDescent="0.15">
      <c r="E352" s="2"/>
      <c r="I352" s="5"/>
      <c r="K352" s="3"/>
      <c r="L352" s="4"/>
    </row>
    <row r="353" spans="5:12" x14ac:dyDescent="0.15">
      <c r="E353" s="2"/>
      <c r="I353" s="5"/>
      <c r="K353" s="3"/>
      <c r="L353" s="4"/>
    </row>
    <row r="354" spans="5:12" x14ac:dyDescent="0.15">
      <c r="E354" s="2"/>
      <c r="I354" s="5"/>
      <c r="K354" s="3"/>
      <c r="L354" s="4"/>
    </row>
    <row r="355" spans="5:12" x14ac:dyDescent="0.15">
      <c r="E355" s="2"/>
      <c r="I355" s="5"/>
      <c r="K355" s="3"/>
      <c r="L355" s="4"/>
    </row>
    <row r="356" spans="5:12" x14ac:dyDescent="0.15">
      <c r="E356" s="2"/>
      <c r="I356" s="5"/>
      <c r="K356" s="3"/>
      <c r="L356" s="4"/>
    </row>
    <row r="357" spans="5:12" x14ac:dyDescent="0.15">
      <c r="E357" s="2"/>
      <c r="I357" s="5"/>
      <c r="K357" s="3"/>
      <c r="L357" s="4"/>
    </row>
    <row r="358" spans="5:12" x14ac:dyDescent="0.15">
      <c r="E358" s="2"/>
      <c r="I358" s="5"/>
      <c r="K358" s="3"/>
      <c r="L358" s="4"/>
    </row>
    <row r="359" spans="5:12" x14ac:dyDescent="0.15">
      <c r="E359" s="2"/>
      <c r="I359" s="5"/>
      <c r="K359" s="3"/>
      <c r="L359" s="4"/>
    </row>
    <row r="360" spans="5:12" x14ac:dyDescent="0.15">
      <c r="E360" s="2"/>
      <c r="I360" s="5"/>
      <c r="K360" s="3"/>
      <c r="L360" s="4"/>
    </row>
    <row r="361" spans="5:12" x14ac:dyDescent="0.15">
      <c r="E361" s="2"/>
      <c r="I361" s="5"/>
      <c r="K361" s="3"/>
      <c r="L361" s="4"/>
    </row>
    <row r="362" spans="5:12" x14ac:dyDescent="0.15">
      <c r="E362" s="2"/>
      <c r="I362" s="5"/>
      <c r="K362" s="3"/>
      <c r="L362" s="4"/>
    </row>
    <row r="363" spans="5:12" x14ac:dyDescent="0.15">
      <c r="E363" s="2"/>
      <c r="I363" s="5"/>
      <c r="K363" s="3"/>
      <c r="L363" s="4"/>
    </row>
    <row r="364" spans="5:12" x14ac:dyDescent="0.15">
      <c r="E364" s="2"/>
      <c r="I364" s="5"/>
      <c r="K364" s="3"/>
      <c r="L364" s="4"/>
    </row>
    <row r="365" spans="5:12" x14ac:dyDescent="0.15">
      <c r="E365" s="2"/>
      <c r="I365" s="5"/>
      <c r="K365" s="3"/>
      <c r="L365" s="4"/>
    </row>
    <row r="366" spans="5:12" x14ac:dyDescent="0.15">
      <c r="E366" s="2"/>
      <c r="I366" s="5"/>
      <c r="K366" s="3"/>
      <c r="L366" s="4"/>
    </row>
    <row r="367" spans="5:12" x14ac:dyDescent="0.15">
      <c r="E367" s="2"/>
      <c r="I367" s="5"/>
      <c r="K367" s="3"/>
      <c r="L367" s="4"/>
    </row>
    <row r="368" spans="5:12" x14ac:dyDescent="0.15">
      <c r="E368" s="2"/>
      <c r="I368" s="5"/>
      <c r="K368" s="3"/>
      <c r="L368" s="4"/>
    </row>
    <row r="369" spans="5:12" x14ac:dyDescent="0.15">
      <c r="E369" s="2"/>
      <c r="I369" s="5"/>
      <c r="K369" s="3"/>
      <c r="L369" s="4"/>
    </row>
    <row r="370" spans="5:12" x14ac:dyDescent="0.15">
      <c r="E370" s="2"/>
      <c r="I370" s="5"/>
      <c r="K370" s="3"/>
      <c r="L370" s="4"/>
    </row>
    <row r="371" spans="5:12" x14ac:dyDescent="0.15">
      <c r="E371" s="2"/>
      <c r="I371" s="5"/>
      <c r="K371" s="3"/>
      <c r="L371" s="4"/>
    </row>
    <row r="372" spans="5:12" x14ac:dyDescent="0.15">
      <c r="E372" s="2"/>
      <c r="I372" s="5"/>
      <c r="K372" s="3"/>
      <c r="L372" s="4"/>
    </row>
    <row r="373" spans="5:12" x14ac:dyDescent="0.15">
      <c r="E373" s="2"/>
      <c r="I373" s="5"/>
      <c r="K373" s="3"/>
      <c r="L373" s="4"/>
    </row>
    <row r="374" spans="5:12" x14ac:dyDescent="0.15">
      <c r="E374" s="2"/>
      <c r="I374" s="5"/>
      <c r="K374" s="3"/>
      <c r="L374" s="4"/>
    </row>
    <row r="375" spans="5:12" x14ac:dyDescent="0.15">
      <c r="E375" s="2"/>
      <c r="I375" s="5"/>
      <c r="K375" s="3"/>
      <c r="L375" s="4"/>
    </row>
    <row r="376" spans="5:12" x14ac:dyDescent="0.15">
      <c r="E376" s="2"/>
      <c r="I376" s="5"/>
      <c r="K376" s="3"/>
      <c r="L376" s="4"/>
    </row>
    <row r="377" spans="5:12" x14ac:dyDescent="0.15">
      <c r="E377" s="2"/>
      <c r="I377" s="5"/>
      <c r="K377" s="3"/>
      <c r="L377" s="4"/>
    </row>
    <row r="378" spans="5:12" x14ac:dyDescent="0.15">
      <c r="E378" s="2"/>
      <c r="I378" s="5"/>
      <c r="K378" s="3"/>
      <c r="L378" s="4"/>
    </row>
    <row r="379" spans="5:12" x14ac:dyDescent="0.15">
      <c r="E379" s="2"/>
      <c r="I379" s="5"/>
      <c r="K379" s="3"/>
      <c r="L379" s="4"/>
    </row>
    <row r="380" spans="5:12" x14ac:dyDescent="0.15">
      <c r="E380" s="2"/>
      <c r="I380" s="5"/>
      <c r="K380" s="3"/>
      <c r="L380" s="4"/>
    </row>
    <row r="381" spans="5:12" x14ac:dyDescent="0.15">
      <c r="E381" s="2"/>
      <c r="I381" s="5"/>
      <c r="K381" s="3"/>
      <c r="L381" s="4"/>
    </row>
    <row r="382" spans="5:12" x14ac:dyDescent="0.15">
      <c r="E382" s="2"/>
      <c r="I382" s="5"/>
      <c r="K382" s="3"/>
      <c r="L382" s="4"/>
    </row>
    <row r="383" spans="5:12" x14ac:dyDescent="0.15">
      <c r="E383" s="2"/>
      <c r="I383" s="5"/>
      <c r="K383" s="3"/>
      <c r="L383" s="4"/>
    </row>
    <row r="384" spans="5:12" x14ac:dyDescent="0.15">
      <c r="E384" s="2"/>
      <c r="I384" s="5"/>
      <c r="K384" s="3"/>
      <c r="L384" s="4"/>
    </row>
    <row r="385" spans="5:12" x14ac:dyDescent="0.15">
      <c r="E385" s="2"/>
      <c r="I385" s="5"/>
      <c r="K385" s="3"/>
      <c r="L385" s="4"/>
    </row>
    <row r="386" spans="5:12" x14ac:dyDescent="0.15">
      <c r="E386" s="2"/>
      <c r="I386" s="5"/>
      <c r="K386" s="3"/>
      <c r="L386" s="4"/>
    </row>
    <row r="387" spans="5:12" x14ac:dyDescent="0.15">
      <c r="E387" s="2"/>
      <c r="I387" s="5"/>
      <c r="K387" s="3"/>
      <c r="L387" s="4"/>
    </row>
    <row r="388" spans="5:12" x14ac:dyDescent="0.15">
      <c r="E388" s="2"/>
      <c r="I388" s="5"/>
      <c r="K388" s="3"/>
      <c r="L388" s="4"/>
    </row>
    <row r="389" spans="5:12" x14ac:dyDescent="0.15">
      <c r="E389" s="2"/>
      <c r="I389" s="5"/>
      <c r="K389" s="3"/>
      <c r="L389" s="4"/>
    </row>
    <row r="390" spans="5:12" x14ac:dyDescent="0.15">
      <c r="E390" s="2"/>
      <c r="I390" s="5"/>
      <c r="K390" s="3"/>
      <c r="L390" s="4"/>
    </row>
    <row r="391" spans="5:12" x14ac:dyDescent="0.15">
      <c r="E391" s="2"/>
      <c r="I391" s="5"/>
      <c r="K391" s="3"/>
      <c r="L391" s="4"/>
    </row>
    <row r="392" spans="5:12" x14ac:dyDescent="0.15">
      <c r="E392" s="2"/>
      <c r="I392" s="5"/>
      <c r="K392" s="3"/>
      <c r="L392" s="4"/>
    </row>
    <row r="393" spans="5:12" x14ac:dyDescent="0.15">
      <c r="E393" s="2"/>
      <c r="I393" s="5"/>
      <c r="K393" s="3"/>
      <c r="L393" s="4"/>
    </row>
    <row r="394" spans="5:12" x14ac:dyDescent="0.15">
      <c r="E394" s="2"/>
      <c r="I394" s="5"/>
      <c r="K394" s="3"/>
      <c r="L394" s="4"/>
    </row>
    <row r="395" spans="5:12" x14ac:dyDescent="0.15">
      <c r="E395" s="2"/>
      <c r="I395" s="5"/>
      <c r="K395" s="3"/>
      <c r="L395" s="4"/>
    </row>
    <row r="396" spans="5:12" x14ac:dyDescent="0.15">
      <c r="E396" s="2"/>
      <c r="I396" s="5"/>
      <c r="K396" s="3"/>
      <c r="L396" s="4"/>
    </row>
    <row r="397" spans="5:12" x14ac:dyDescent="0.15">
      <c r="E397" s="2"/>
      <c r="I397" s="5"/>
      <c r="K397" s="3"/>
      <c r="L397" s="4"/>
    </row>
    <row r="398" spans="5:12" x14ac:dyDescent="0.15">
      <c r="E398" s="2"/>
      <c r="I398" s="5"/>
      <c r="K398" s="3"/>
      <c r="L398" s="4"/>
    </row>
    <row r="399" spans="5:12" x14ac:dyDescent="0.15">
      <c r="E399" s="2"/>
      <c r="I399" s="5"/>
      <c r="K399" s="3"/>
      <c r="L399" s="4"/>
    </row>
    <row r="400" spans="5:12" x14ac:dyDescent="0.15">
      <c r="E400" s="2"/>
      <c r="I400" s="5"/>
      <c r="K400" s="3"/>
      <c r="L400" s="4"/>
    </row>
    <row r="401" spans="5:12" x14ac:dyDescent="0.15">
      <c r="E401" s="2"/>
      <c r="I401" s="5"/>
      <c r="K401" s="3"/>
      <c r="L401" s="4"/>
    </row>
    <row r="402" spans="5:12" x14ac:dyDescent="0.15">
      <c r="E402" s="2"/>
      <c r="I402" s="5"/>
      <c r="K402" s="3"/>
      <c r="L402" s="4"/>
    </row>
    <row r="403" spans="5:12" x14ac:dyDescent="0.15">
      <c r="E403" s="2"/>
      <c r="I403" s="5"/>
      <c r="K403" s="3"/>
      <c r="L403" s="4"/>
    </row>
    <row r="404" spans="5:12" x14ac:dyDescent="0.15">
      <c r="E404" s="2"/>
      <c r="I404" s="5"/>
      <c r="K404" s="3"/>
      <c r="L404" s="4"/>
    </row>
    <row r="405" spans="5:12" x14ac:dyDescent="0.15">
      <c r="E405" s="2"/>
      <c r="I405" s="5"/>
      <c r="K405" s="3"/>
      <c r="L405" s="4"/>
    </row>
    <row r="406" spans="5:12" x14ac:dyDescent="0.15">
      <c r="E406" s="2"/>
      <c r="I406" s="5"/>
      <c r="K406" s="3"/>
      <c r="L406" s="4"/>
    </row>
    <row r="407" spans="5:12" x14ac:dyDescent="0.15">
      <c r="E407" s="2"/>
      <c r="I407" s="5"/>
      <c r="K407" s="3"/>
      <c r="L407" s="4"/>
    </row>
    <row r="408" spans="5:12" x14ac:dyDescent="0.15">
      <c r="E408" s="2"/>
      <c r="I408" s="5"/>
      <c r="K408" s="3"/>
      <c r="L408" s="4"/>
    </row>
    <row r="409" spans="5:12" x14ac:dyDescent="0.15">
      <c r="E409" s="2"/>
      <c r="I409" s="5"/>
      <c r="K409" s="3"/>
      <c r="L409" s="4"/>
    </row>
    <row r="410" spans="5:12" x14ac:dyDescent="0.15">
      <c r="E410" s="2"/>
      <c r="I410" s="5"/>
      <c r="K410" s="3"/>
      <c r="L410" s="4"/>
    </row>
    <row r="411" spans="5:12" x14ac:dyDescent="0.15">
      <c r="E411" s="2"/>
      <c r="I411" s="5"/>
      <c r="K411" s="3"/>
      <c r="L411" s="4"/>
    </row>
    <row r="412" spans="5:12" x14ac:dyDescent="0.15">
      <c r="E412" s="2"/>
      <c r="I412" s="5"/>
      <c r="K412" s="3"/>
      <c r="L412" s="4"/>
    </row>
    <row r="413" spans="5:12" x14ac:dyDescent="0.15">
      <c r="E413" s="2"/>
      <c r="I413" s="5"/>
      <c r="K413" s="3"/>
      <c r="L413" s="4"/>
    </row>
    <row r="414" spans="5:12" x14ac:dyDescent="0.15">
      <c r="E414" s="2"/>
      <c r="I414" s="5"/>
      <c r="K414" s="3"/>
      <c r="L414" s="4"/>
    </row>
    <row r="415" spans="5:12" x14ac:dyDescent="0.15">
      <c r="E415" s="2"/>
      <c r="I415" s="5"/>
      <c r="K415" s="3"/>
      <c r="L415" s="4"/>
    </row>
    <row r="416" spans="5:12" x14ac:dyDescent="0.15">
      <c r="E416" s="2"/>
      <c r="I416" s="5"/>
      <c r="K416" s="3"/>
      <c r="L416" s="4"/>
    </row>
    <row r="417" spans="5:12" x14ac:dyDescent="0.15">
      <c r="E417" s="2"/>
      <c r="I417" s="5"/>
      <c r="K417" s="3"/>
      <c r="L417" s="4"/>
    </row>
    <row r="418" spans="5:12" x14ac:dyDescent="0.15">
      <c r="E418" s="2"/>
      <c r="I418" s="5"/>
      <c r="K418" s="3"/>
      <c r="L418" s="4"/>
    </row>
    <row r="419" spans="5:12" x14ac:dyDescent="0.15">
      <c r="E419" s="2"/>
      <c r="I419" s="5"/>
      <c r="K419" s="3"/>
      <c r="L419" s="4"/>
    </row>
    <row r="420" spans="5:12" x14ac:dyDescent="0.15">
      <c r="E420" s="2"/>
      <c r="I420" s="5"/>
      <c r="K420" s="3"/>
      <c r="L420" s="4"/>
    </row>
    <row r="421" spans="5:12" x14ac:dyDescent="0.15">
      <c r="E421" s="2"/>
      <c r="I421" s="5"/>
      <c r="K421" s="3"/>
      <c r="L421" s="4"/>
    </row>
    <row r="422" spans="5:12" x14ac:dyDescent="0.15">
      <c r="E422" s="2"/>
      <c r="I422" s="5"/>
      <c r="K422" s="3"/>
      <c r="L422" s="4"/>
    </row>
    <row r="423" spans="5:12" x14ac:dyDescent="0.15">
      <c r="E423" s="2"/>
      <c r="I423" s="5"/>
      <c r="K423" s="3"/>
      <c r="L423" s="4"/>
    </row>
    <row r="424" spans="5:12" x14ac:dyDescent="0.15">
      <c r="E424" s="2"/>
      <c r="I424" s="5"/>
      <c r="K424" s="3"/>
      <c r="L424" s="4"/>
    </row>
    <row r="425" spans="5:12" x14ac:dyDescent="0.15">
      <c r="E425" s="2"/>
      <c r="I425" s="5"/>
      <c r="K425" s="3"/>
      <c r="L425" s="4"/>
    </row>
    <row r="426" spans="5:12" x14ac:dyDescent="0.15">
      <c r="E426" s="2"/>
      <c r="I426" s="5"/>
      <c r="K426" s="3"/>
      <c r="L426" s="4"/>
    </row>
    <row r="427" spans="5:12" x14ac:dyDescent="0.15">
      <c r="E427" s="2"/>
      <c r="I427" s="5"/>
      <c r="K427" s="3"/>
      <c r="L427" s="4"/>
    </row>
    <row r="428" spans="5:12" x14ac:dyDescent="0.15">
      <c r="E428" s="2"/>
      <c r="I428" s="5"/>
      <c r="K428" s="3"/>
      <c r="L428" s="4"/>
    </row>
    <row r="429" spans="5:12" x14ac:dyDescent="0.15">
      <c r="E429" s="2"/>
      <c r="I429" s="5"/>
      <c r="K429" s="3"/>
      <c r="L429" s="4"/>
    </row>
    <row r="430" spans="5:12" x14ac:dyDescent="0.15">
      <c r="E430" s="2"/>
      <c r="I430" s="5"/>
      <c r="K430" s="3"/>
      <c r="L430" s="4"/>
    </row>
    <row r="431" spans="5:12" x14ac:dyDescent="0.15">
      <c r="E431" s="2"/>
      <c r="I431" s="5"/>
      <c r="K431" s="3"/>
      <c r="L431" s="4"/>
    </row>
    <row r="432" spans="5:12" x14ac:dyDescent="0.15">
      <c r="E432" s="2"/>
      <c r="I432" s="5"/>
      <c r="K432" s="3"/>
      <c r="L432" s="4"/>
    </row>
    <row r="433" spans="5:12" x14ac:dyDescent="0.15">
      <c r="E433" s="2"/>
      <c r="I433" s="5"/>
      <c r="K433" s="3"/>
      <c r="L433" s="4"/>
    </row>
    <row r="434" spans="5:12" x14ac:dyDescent="0.15">
      <c r="E434" s="2"/>
      <c r="I434" s="5"/>
      <c r="K434" s="3"/>
      <c r="L434" s="4"/>
    </row>
    <row r="435" spans="5:12" x14ac:dyDescent="0.15">
      <c r="E435" s="2"/>
      <c r="I435" s="5"/>
      <c r="K435" s="3"/>
      <c r="L435" s="4"/>
    </row>
    <row r="436" spans="5:12" x14ac:dyDescent="0.15">
      <c r="E436" s="2"/>
      <c r="I436" s="5"/>
      <c r="K436" s="3"/>
      <c r="L436" s="4"/>
    </row>
    <row r="437" spans="5:12" x14ac:dyDescent="0.15">
      <c r="E437" s="2"/>
      <c r="I437" s="5"/>
      <c r="K437" s="3"/>
      <c r="L437" s="4"/>
    </row>
    <row r="438" spans="5:12" x14ac:dyDescent="0.15">
      <c r="E438" s="2"/>
      <c r="I438" s="5"/>
      <c r="K438" s="3"/>
      <c r="L438" s="4"/>
    </row>
    <row r="439" spans="5:12" x14ac:dyDescent="0.15">
      <c r="E439" s="2"/>
      <c r="I439" s="5"/>
      <c r="K439" s="3"/>
      <c r="L439" s="4"/>
    </row>
    <row r="440" spans="5:12" x14ac:dyDescent="0.15">
      <c r="E440" s="2"/>
      <c r="I440" s="5"/>
      <c r="K440" s="3"/>
      <c r="L440" s="4"/>
    </row>
    <row r="441" spans="5:12" x14ac:dyDescent="0.15">
      <c r="E441" s="2"/>
      <c r="I441" s="5"/>
      <c r="K441" s="3"/>
      <c r="L441" s="4"/>
    </row>
    <row r="442" spans="5:12" x14ac:dyDescent="0.15">
      <c r="E442" s="2"/>
      <c r="I442" s="5"/>
      <c r="K442" s="3"/>
      <c r="L442" s="4"/>
    </row>
    <row r="443" spans="5:12" x14ac:dyDescent="0.15">
      <c r="E443" s="2"/>
      <c r="I443" s="5"/>
      <c r="K443" s="3"/>
      <c r="L443" s="4"/>
    </row>
    <row r="444" spans="5:12" x14ac:dyDescent="0.15">
      <c r="E444" s="2"/>
      <c r="I444" s="5"/>
      <c r="K444" s="3"/>
      <c r="L444" s="4"/>
    </row>
    <row r="445" spans="5:12" x14ac:dyDescent="0.15">
      <c r="E445" s="2"/>
      <c r="I445" s="5"/>
      <c r="K445" s="3"/>
      <c r="L445" s="4"/>
    </row>
    <row r="446" spans="5:12" x14ac:dyDescent="0.15">
      <c r="E446" s="2"/>
      <c r="I446" s="5"/>
      <c r="K446" s="3"/>
      <c r="L446" s="4"/>
    </row>
    <row r="447" spans="5:12" x14ac:dyDescent="0.15">
      <c r="E447" s="2"/>
      <c r="I447" s="5"/>
      <c r="K447" s="3"/>
      <c r="L447" s="4"/>
    </row>
    <row r="448" spans="5:12" x14ac:dyDescent="0.15">
      <c r="E448" s="2"/>
      <c r="I448" s="5"/>
      <c r="K448" s="3"/>
      <c r="L448" s="4"/>
    </row>
    <row r="449" spans="5:12" x14ac:dyDescent="0.15">
      <c r="E449" s="2"/>
      <c r="I449" s="5"/>
      <c r="K449" s="3"/>
      <c r="L449" s="4"/>
    </row>
    <row r="450" spans="5:12" x14ac:dyDescent="0.15">
      <c r="E450" s="2"/>
      <c r="I450" s="5"/>
      <c r="K450" s="3"/>
      <c r="L450" s="4"/>
    </row>
    <row r="451" spans="5:12" x14ac:dyDescent="0.15">
      <c r="E451" s="2"/>
      <c r="I451" s="5"/>
      <c r="K451" s="3"/>
      <c r="L451" s="4"/>
    </row>
    <row r="452" spans="5:12" x14ac:dyDescent="0.15">
      <c r="E452" s="2"/>
      <c r="I452" s="5"/>
      <c r="K452" s="3"/>
      <c r="L452" s="4"/>
    </row>
    <row r="453" spans="5:12" x14ac:dyDescent="0.15">
      <c r="E453" s="2"/>
      <c r="I453" s="5"/>
      <c r="K453" s="3"/>
      <c r="L453" s="4"/>
    </row>
    <row r="454" spans="5:12" x14ac:dyDescent="0.15">
      <c r="E454" s="2"/>
      <c r="I454" s="5"/>
      <c r="K454" s="3"/>
      <c r="L454" s="4"/>
    </row>
    <row r="455" spans="5:12" x14ac:dyDescent="0.15">
      <c r="E455" s="2"/>
      <c r="I455" s="5"/>
      <c r="K455" s="3"/>
      <c r="L455" s="4"/>
    </row>
    <row r="456" spans="5:12" x14ac:dyDescent="0.15">
      <c r="E456" s="2"/>
      <c r="I456" s="5"/>
      <c r="K456" s="3"/>
      <c r="L456" s="4"/>
    </row>
    <row r="457" spans="5:12" x14ac:dyDescent="0.15">
      <c r="E457" s="2"/>
      <c r="I457" s="5"/>
      <c r="K457" s="3"/>
      <c r="L457" s="4"/>
    </row>
    <row r="458" spans="5:12" x14ac:dyDescent="0.15">
      <c r="E458" s="2"/>
      <c r="I458" s="5"/>
      <c r="K458" s="3"/>
      <c r="L458" s="4"/>
    </row>
    <row r="459" spans="5:12" x14ac:dyDescent="0.15">
      <c r="E459" s="2"/>
      <c r="I459" s="5"/>
      <c r="K459" s="3"/>
      <c r="L459" s="4"/>
    </row>
    <row r="460" spans="5:12" x14ac:dyDescent="0.15">
      <c r="E460" s="2"/>
      <c r="I460" s="5"/>
      <c r="K460" s="3"/>
      <c r="L460" s="4"/>
    </row>
    <row r="461" spans="5:12" x14ac:dyDescent="0.15">
      <c r="E461" s="2"/>
      <c r="I461" s="5"/>
      <c r="K461" s="3"/>
      <c r="L461" s="4"/>
    </row>
    <row r="462" spans="5:12" x14ac:dyDescent="0.15">
      <c r="E462" s="2"/>
      <c r="I462" s="5"/>
      <c r="K462" s="3"/>
      <c r="L462" s="4"/>
    </row>
    <row r="463" spans="5:12" x14ac:dyDescent="0.15">
      <c r="E463" s="2"/>
      <c r="I463" s="5"/>
      <c r="K463" s="3"/>
      <c r="L463" s="4"/>
    </row>
    <row r="464" spans="5:12" x14ac:dyDescent="0.15">
      <c r="E464" s="2"/>
      <c r="I464" s="5"/>
      <c r="K464" s="3"/>
      <c r="L464" s="4"/>
    </row>
    <row r="465" spans="5:12" x14ac:dyDescent="0.15">
      <c r="E465" s="2"/>
      <c r="I465" s="5"/>
      <c r="K465" s="3"/>
      <c r="L465" s="4"/>
    </row>
    <row r="466" spans="5:12" x14ac:dyDescent="0.15">
      <c r="E466" s="2"/>
      <c r="I466" s="5"/>
      <c r="K466" s="3"/>
      <c r="L466" s="4"/>
    </row>
    <row r="467" spans="5:12" x14ac:dyDescent="0.15">
      <c r="E467" s="2"/>
      <c r="I467" s="5"/>
      <c r="K467" s="3"/>
      <c r="L467" s="4"/>
    </row>
    <row r="468" spans="5:12" x14ac:dyDescent="0.15">
      <c r="E468" s="2"/>
      <c r="I468" s="5"/>
      <c r="K468" s="3"/>
      <c r="L468" s="4"/>
    </row>
    <row r="469" spans="5:12" x14ac:dyDescent="0.15">
      <c r="E469" s="2"/>
      <c r="I469" s="5"/>
      <c r="K469" s="3"/>
      <c r="L469" s="4"/>
    </row>
    <row r="470" spans="5:12" x14ac:dyDescent="0.15">
      <c r="E470" s="2"/>
      <c r="I470" s="5"/>
      <c r="K470" s="3"/>
      <c r="L470" s="4"/>
    </row>
    <row r="471" spans="5:12" x14ac:dyDescent="0.15">
      <c r="E471" s="2"/>
      <c r="I471" s="5"/>
      <c r="K471" s="3"/>
      <c r="L471" s="4"/>
    </row>
    <row r="472" spans="5:12" x14ac:dyDescent="0.15">
      <c r="E472" s="2"/>
      <c r="I472" s="5"/>
      <c r="K472" s="3"/>
      <c r="L472" s="4"/>
    </row>
    <row r="473" spans="5:12" x14ac:dyDescent="0.15">
      <c r="E473" s="2"/>
      <c r="I473" s="5"/>
      <c r="K473" s="3"/>
      <c r="L473" s="4"/>
    </row>
    <row r="474" spans="5:12" x14ac:dyDescent="0.15">
      <c r="E474" s="2"/>
      <c r="I474" s="5"/>
      <c r="K474" s="3"/>
      <c r="L474" s="4"/>
    </row>
    <row r="475" spans="5:12" x14ac:dyDescent="0.15">
      <c r="E475" s="2"/>
      <c r="I475" s="5"/>
      <c r="K475" s="3"/>
      <c r="L475" s="4"/>
    </row>
    <row r="476" spans="5:12" x14ac:dyDescent="0.15">
      <c r="E476" s="2"/>
      <c r="I476" s="5"/>
      <c r="K476" s="3"/>
      <c r="L476" s="4"/>
    </row>
    <row r="477" spans="5:12" x14ac:dyDescent="0.15">
      <c r="E477" s="2"/>
      <c r="I477" s="5"/>
      <c r="K477" s="3"/>
      <c r="L477" s="4"/>
    </row>
    <row r="478" spans="5:12" x14ac:dyDescent="0.15">
      <c r="E478" s="2"/>
      <c r="I478" s="5"/>
      <c r="K478" s="3"/>
      <c r="L478" s="4"/>
    </row>
    <row r="479" spans="5:12" x14ac:dyDescent="0.15">
      <c r="E479" s="2"/>
      <c r="I479" s="5"/>
      <c r="K479" s="3"/>
      <c r="L479" s="4"/>
    </row>
    <row r="480" spans="5:12" x14ac:dyDescent="0.15">
      <c r="E480" s="2"/>
      <c r="I480" s="5"/>
      <c r="K480" s="3"/>
      <c r="L480" s="4"/>
    </row>
    <row r="481" spans="5:12" x14ac:dyDescent="0.15">
      <c r="E481" s="2"/>
      <c r="I481" s="5"/>
      <c r="K481" s="3"/>
      <c r="L481" s="4"/>
    </row>
    <row r="482" spans="5:12" x14ac:dyDescent="0.15">
      <c r="E482" s="2"/>
      <c r="I482" s="5"/>
      <c r="K482" s="3"/>
      <c r="L482" s="4"/>
    </row>
    <row r="483" spans="5:12" x14ac:dyDescent="0.15">
      <c r="E483" s="2"/>
      <c r="I483" s="5"/>
      <c r="K483" s="3"/>
      <c r="L483" s="4"/>
    </row>
    <row r="484" spans="5:12" x14ac:dyDescent="0.15">
      <c r="E484" s="2"/>
      <c r="I484" s="5"/>
      <c r="K484" s="3"/>
      <c r="L484" s="4"/>
    </row>
    <row r="485" spans="5:12" x14ac:dyDescent="0.15">
      <c r="E485" s="2"/>
      <c r="I485" s="5"/>
      <c r="K485" s="3"/>
      <c r="L485" s="4"/>
    </row>
    <row r="486" spans="5:12" x14ac:dyDescent="0.15">
      <c r="E486" s="2"/>
      <c r="I486" s="5"/>
      <c r="K486" s="3"/>
      <c r="L486" s="4"/>
    </row>
    <row r="487" spans="5:12" x14ac:dyDescent="0.15">
      <c r="E487" s="2"/>
      <c r="I487" s="5"/>
      <c r="K487" s="3"/>
      <c r="L487" s="4"/>
    </row>
    <row r="488" spans="5:12" x14ac:dyDescent="0.15">
      <c r="E488" s="2"/>
      <c r="I488" s="5"/>
      <c r="K488" s="3"/>
      <c r="L488" s="4"/>
    </row>
    <row r="489" spans="5:12" x14ac:dyDescent="0.15">
      <c r="E489" s="2"/>
      <c r="I489" s="5"/>
      <c r="K489" s="3"/>
      <c r="L489" s="4"/>
    </row>
    <row r="490" spans="5:12" x14ac:dyDescent="0.15">
      <c r="E490" s="2"/>
      <c r="I490" s="5"/>
      <c r="K490" s="3"/>
      <c r="L490" s="4"/>
    </row>
    <row r="491" spans="5:12" x14ac:dyDescent="0.15">
      <c r="E491" s="2"/>
      <c r="I491" s="5"/>
      <c r="K491" s="3"/>
      <c r="L491" s="4"/>
    </row>
    <row r="492" spans="5:12" x14ac:dyDescent="0.15">
      <c r="E492" s="2"/>
      <c r="I492" s="5"/>
      <c r="K492" s="3"/>
      <c r="L492" s="4"/>
    </row>
    <row r="493" spans="5:12" x14ac:dyDescent="0.15">
      <c r="E493" s="2"/>
      <c r="I493" s="5"/>
      <c r="K493" s="3"/>
      <c r="L493" s="4"/>
    </row>
    <row r="494" spans="5:12" x14ac:dyDescent="0.15">
      <c r="E494" s="2"/>
      <c r="I494" s="5"/>
      <c r="K494" s="3"/>
      <c r="L494" s="4"/>
    </row>
    <row r="495" spans="5:12" x14ac:dyDescent="0.15">
      <c r="E495" s="2"/>
      <c r="I495" s="5"/>
      <c r="K495" s="3"/>
      <c r="L495" s="4"/>
    </row>
    <row r="496" spans="5:12" x14ac:dyDescent="0.15">
      <c r="E496" s="2"/>
      <c r="I496" s="5"/>
      <c r="K496" s="3"/>
      <c r="L496" s="4"/>
    </row>
    <row r="497" spans="5:12" x14ac:dyDescent="0.15">
      <c r="E497" s="2"/>
      <c r="I497" s="5"/>
      <c r="K497" s="3"/>
      <c r="L497" s="4"/>
    </row>
    <row r="498" spans="5:12" x14ac:dyDescent="0.15">
      <c r="E498" s="2"/>
      <c r="I498" s="5"/>
      <c r="K498" s="3"/>
      <c r="L498" s="4"/>
    </row>
    <row r="499" spans="5:12" x14ac:dyDescent="0.15">
      <c r="E499" s="2"/>
      <c r="I499" s="5"/>
      <c r="K499" s="3"/>
      <c r="L499" s="4"/>
    </row>
    <row r="500" spans="5:12" x14ac:dyDescent="0.15">
      <c r="E500" s="2"/>
      <c r="I500" s="5"/>
      <c r="K500" s="3"/>
      <c r="L500" s="4"/>
    </row>
    <row r="501" spans="5:12" x14ac:dyDescent="0.15">
      <c r="E501" s="2"/>
      <c r="I501" s="5"/>
      <c r="K501" s="3"/>
      <c r="L501" s="4"/>
    </row>
    <row r="502" spans="5:12" x14ac:dyDescent="0.15">
      <c r="E502" s="2"/>
      <c r="I502" s="5"/>
      <c r="K502" s="3"/>
      <c r="L502" s="4"/>
    </row>
    <row r="503" spans="5:12" x14ac:dyDescent="0.15">
      <c r="E503" s="2"/>
      <c r="I503" s="5"/>
      <c r="K503" s="3"/>
      <c r="L503" s="4"/>
    </row>
    <row r="504" spans="5:12" x14ac:dyDescent="0.15">
      <c r="E504" s="2"/>
      <c r="I504" s="5"/>
      <c r="K504" s="3"/>
      <c r="L504" s="4"/>
    </row>
    <row r="505" spans="5:12" x14ac:dyDescent="0.15">
      <c r="E505" s="2"/>
      <c r="I505" s="5"/>
      <c r="K505" s="3"/>
      <c r="L505" s="4"/>
    </row>
  </sheetData>
  <dataValidations count="2">
    <dataValidation type="list" allowBlank="1" showInputMessage="1" showErrorMessage="1" errorTitle="Giá trị không hợp lệ" error="Chỉ được chọn: NL pha chế,Topping,Packaging,Quà tặng" promptTitle="Chọn từ danh sách" prompt="Dòng này thuộc loại chi phí nào? Phải khớp đúng chính tả." sqref="N4:N203" xr:uid="{534D3F4D-E693-A443-8D74-AA332441B5C2}">
      <formula1>"NL pha chế,Topping,Packaging,Quà tặng"</formula1>
    </dataValidation>
    <dataValidation type="list" allowBlank="1" showInputMessage="1" showErrorMessage="1" errorTitle="Giá trị không hợp lệ" error="Chỉ được chọn: M,L,Freesize" promptTitle="Chọn từ danh sách" prompt="Size của món" sqref="D4:D203" xr:uid="{ADB14785-A96F-6540-9020-D15CFAF1E221}">
      <formula1>"M,L,Freesize"</formula1>
    </dataValidation>
  </dataValidations>
  <pageMargins left="0.7" right="0.7" top="0.75" bottom="0.75" header="0.3" footer="0.3"/>
  <headerFooter>
    <oddFooter>&amp;CBản quyền thuộc về vFnB. Liên hệ 0934 059 951 · vfnb.vn</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24A33-56A4-074B-9A77-614171EDA632}">
  <sheetPr>
    <tabColor rgb="FF7030A0"/>
  </sheetPr>
  <dimension ref="A1:T80"/>
  <sheetViews>
    <sheetView zoomScale="140" zoomScaleNormal="140" workbookViewId="0">
      <pane xSplit="1" ySplit="10" topLeftCell="B11" activePane="bottomRight" state="frozen"/>
      <selection pane="topRight" activeCell="B1" sqref="B1"/>
      <selection pane="bottomLeft" activeCell="A11" sqref="A11"/>
      <selection pane="bottomRight" activeCell="K38" sqref="K38"/>
    </sheetView>
  </sheetViews>
  <sheetFormatPr baseColWidth="10" defaultRowHeight="13" x14ac:dyDescent="0.15"/>
  <cols>
    <col min="1" max="1" width="10.6640625" customWidth="1"/>
    <col min="2" max="2" width="16" customWidth="1"/>
    <col min="3" max="3" width="24" customWidth="1"/>
    <col min="4" max="5" width="8" customWidth="1"/>
    <col min="6" max="12" width="13.33203125" customWidth="1"/>
    <col min="13" max="13" width="10.6640625" customWidth="1"/>
    <col min="14" max="14" width="13.33203125" customWidth="1"/>
    <col min="15" max="15" width="10.6640625" customWidth="1"/>
    <col min="16" max="18" width="13.33203125" customWidth="1"/>
    <col min="19" max="19" width="10.6640625" customWidth="1"/>
    <col min="20" max="20" width="16" customWidth="1"/>
  </cols>
  <sheetData>
    <row r="1" spans="1:20" ht="22" customHeight="1" x14ac:dyDescent="0.2">
      <c r="A1" s="22" t="s">
        <v>232</v>
      </c>
    </row>
    <row r="2" spans="1:20" ht="16" customHeight="1" x14ac:dyDescent="0.15">
      <c r="A2" s="10" t="s">
        <v>452</v>
      </c>
    </row>
    <row r="4" spans="1:20" ht="20" customHeight="1" x14ac:dyDescent="0.2">
      <c r="A4" s="23" t="s">
        <v>233</v>
      </c>
    </row>
    <row r="5" spans="1:20" ht="28" customHeight="1" x14ac:dyDescent="0.15">
      <c r="A5" s="33" t="s">
        <v>234</v>
      </c>
      <c r="B5" s="6">
        <v>0.05</v>
      </c>
      <c r="C5" s="10" t="s">
        <v>235</v>
      </c>
    </row>
    <row r="6" spans="1:20" ht="28" customHeight="1" x14ac:dyDescent="0.15">
      <c r="A6" s="33" t="s">
        <v>236</v>
      </c>
      <c r="B6" s="6">
        <v>0.25</v>
      </c>
      <c r="C6" s="10" t="s">
        <v>237</v>
      </c>
    </row>
    <row r="7" spans="1:20" ht="28" customHeight="1" x14ac:dyDescent="0.15">
      <c r="A7" s="33" t="s">
        <v>461</v>
      </c>
      <c r="B7" s="6">
        <v>0.25</v>
      </c>
      <c r="C7" s="10" t="s">
        <v>463</v>
      </c>
    </row>
    <row r="8" spans="1:20" ht="28" customHeight="1" x14ac:dyDescent="0.15">
      <c r="A8" s="33" t="s">
        <v>462</v>
      </c>
      <c r="B8" s="6">
        <v>0.35</v>
      </c>
      <c r="C8" s="10" t="s">
        <v>464</v>
      </c>
    </row>
    <row r="9" spans="1:20" ht="16" customHeight="1" x14ac:dyDescent="0.15">
      <c r="E9" s="8" t="s">
        <v>371</v>
      </c>
      <c r="F9" s="9" t="s">
        <v>198</v>
      </c>
      <c r="G9" s="9" t="s">
        <v>3</v>
      </c>
      <c r="H9" s="9" t="s">
        <v>61</v>
      </c>
      <c r="I9" s="9" t="s">
        <v>147</v>
      </c>
    </row>
    <row r="10" spans="1:20" ht="28" customHeight="1" x14ac:dyDescent="0.15">
      <c r="A10" s="34" t="s">
        <v>184</v>
      </c>
      <c r="B10" s="34" t="s">
        <v>0</v>
      </c>
      <c r="C10" s="35" t="s">
        <v>69</v>
      </c>
      <c r="D10" s="34" t="s">
        <v>186</v>
      </c>
      <c r="E10" s="34" t="s">
        <v>187</v>
      </c>
      <c r="F10" s="36" t="s">
        <v>224</v>
      </c>
      <c r="G10" s="36" t="s">
        <v>225</v>
      </c>
      <c r="H10" s="36" t="s">
        <v>226</v>
      </c>
      <c r="I10" s="36" t="s">
        <v>227</v>
      </c>
      <c r="J10" s="36" t="s">
        <v>228</v>
      </c>
      <c r="K10" s="36" t="s">
        <v>229</v>
      </c>
      <c r="L10" s="37" t="s">
        <v>238</v>
      </c>
      <c r="M10" s="37" t="s">
        <v>231</v>
      </c>
      <c r="N10" s="37" t="s">
        <v>239</v>
      </c>
      <c r="O10" s="37" t="s">
        <v>240</v>
      </c>
      <c r="P10" s="38" t="s">
        <v>241</v>
      </c>
      <c r="Q10" s="38" t="s">
        <v>242</v>
      </c>
      <c r="R10" s="38" t="s">
        <v>243</v>
      </c>
      <c r="S10" s="38" t="s">
        <v>244</v>
      </c>
      <c r="T10" s="34" t="s">
        <v>245</v>
      </c>
    </row>
    <row r="11" spans="1:20" ht="16" customHeight="1" x14ac:dyDescent="0.15">
      <c r="A11" s="40" t="s">
        <v>196</v>
      </c>
      <c r="B11" s="114" t="s">
        <v>335</v>
      </c>
      <c r="C11" s="114" t="s">
        <v>380</v>
      </c>
      <c r="D11" s="40" t="s">
        <v>67</v>
      </c>
      <c r="E11" s="102">
        <v>500</v>
      </c>
      <c r="F11" s="41">
        <f>SUMIFS(tblCongThuc[Thành tiền],tblCongThuc[Mã món],$A11,tblCongThuc[Size],$D11,tblCongThuc[Loại CP],F$9)</f>
        <v>3830</v>
      </c>
      <c r="G11" s="41">
        <f>SUMIFS(tblCongThuc[Thành tiền],tblCongThuc[Mã món],$A11,tblCongThuc[Size],$D11,tblCongThuc[Loại CP],G$9)</f>
        <v>1500</v>
      </c>
      <c r="H11" s="41">
        <f>SUMIFS(tblCongThuc[Thành tiền],tblCongThuc[Mã món],$A11,tblCongThuc[Size],$D11,tblCongThuc[Loại CP],H$9)</f>
        <v>1200</v>
      </c>
      <c r="I11" s="41">
        <f>SUMIFS(tblCongThuc[Thành tiền],tblCongThuc[Mã món],$A11,tblCongThuc[Size],$D11,tblCongThuc[Loại CP],I$9)</f>
        <v>0</v>
      </c>
      <c r="J11" s="41">
        <f>SUM(F11:I11)</f>
        <v>6530</v>
      </c>
      <c r="K11" s="41">
        <f>(F11+G11)*(1+$B$5)+H11+I11</f>
        <v>6796.5</v>
      </c>
      <c r="L11" s="105">
        <v>39000</v>
      </c>
      <c r="M11" s="106">
        <f t="shared" ref="M11:M54" si="0">IFERROR(K11/L11,0)</f>
        <v>0.17426923076923076</v>
      </c>
      <c r="N11" s="107">
        <f t="shared" ref="N11:N54" si="1">L11-K11</f>
        <v>32203.5</v>
      </c>
      <c r="O11" s="106">
        <f t="shared" ref="O11:O54" si="2">IFERROR(N11/L11,0)</f>
        <v>0.82573076923076927</v>
      </c>
      <c r="P11" s="105">
        <v>45000</v>
      </c>
      <c r="Q11" s="107">
        <f t="shared" ref="Q11:Q54" si="3">P11*(1-$B$6-$B$7)</f>
        <v>22500</v>
      </c>
      <c r="R11" s="107">
        <f t="shared" ref="R11:R54" si="4">Q11-K11</f>
        <v>15703.5</v>
      </c>
      <c r="S11" s="106">
        <f t="shared" ref="S11:S54" si="5">IFERROR(R11/P11,0)</f>
        <v>0.34896666666666665</v>
      </c>
      <c r="T11" s="40" t="str">
        <f t="shared" ref="T11:T54" si="6">IF(L11=0,"-",IF(M11&gt;$B$8,"⚠️ COGS cao",IF(R11&lt;0,"⚠️ Lỗ online","✓ OK")))</f>
        <v>✓ OK</v>
      </c>
    </row>
    <row r="12" spans="1:20" ht="16" customHeight="1" x14ac:dyDescent="0.15">
      <c r="A12" s="46" t="s">
        <v>196</v>
      </c>
      <c r="B12" s="115" t="s">
        <v>335</v>
      </c>
      <c r="C12" s="115" t="s">
        <v>380</v>
      </c>
      <c r="D12" s="46" t="s">
        <v>68</v>
      </c>
      <c r="E12" s="103">
        <v>700</v>
      </c>
      <c r="F12" s="47">
        <f>SUMIFS(tblCongThuc[Thành tiền],tblCongThuc[Mã món],$A12,tblCongThuc[Size],$D12,tblCongThuc[Loại CP],F$9)</f>
        <v>5391.5555555555557</v>
      </c>
      <c r="G12" s="47">
        <f>SUMIFS(tblCongThuc[Thành tiền],tblCongThuc[Mã món],$A12,tblCongThuc[Size],$D12,tblCongThuc[Loại CP],G$9)</f>
        <v>1500</v>
      </c>
      <c r="H12" s="47">
        <f>SUMIFS(tblCongThuc[Thành tiền],tblCongThuc[Mã món],$A12,tblCongThuc[Size],$D12,tblCongThuc[Loại CP],H$9)</f>
        <v>1200</v>
      </c>
      <c r="I12" s="47">
        <f>SUMIFS(tblCongThuc[Thành tiền],tblCongThuc[Mã món],$A12,tblCongThuc[Size],$D12,tblCongThuc[Loại CP],I$9)</f>
        <v>0</v>
      </c>
      <c r="J12" s="47">
        <f t="shared" ref="J12:J54" si="7">SUM(F12:I12)</f>
        <v>8091.5555555555557</v>
      </c>
      <c r="K12" s="47">
        <f t="shared" ref="K12:K54" si="8">(F12+G12)*(1+$B$5)+H12+I12</f>
        <v>8436.133333333335</v>
      </c>
      <c r="L12" s="108">
        <v>49000</v>
      </c>
      <c r="M12" s="109">
        <f t="shared" si="0"/>
        <v>0.17216598639455785</v>
      </c>
      <c r="N12" s="110">
        <f t="shared" si="1"/>
        <v>40563.866666666669</v>
      </c>
      <c r="O12" s="109">
        <f t="shared" si="2"/>
        <v>0.82783401360544218</v>
      </c>
      <c r="P12" s="108">
        <v>55000</v>
      </c>
      <c r="Q12" s="110">
        <f t="shared" si="3"/>
        <v>27500</v>
      </c>
      <c r="R12" s="110">
        <f t="shared" si="4"/>
        <v>19063.866666666665</v>
      </c>
      <c r="S12" s="109">
        <f t="shared" si="5"/>
        <v>0.34661575757575752</v>
      </c>
      <c r="T12" s="46" t="str">
        <f t="shared" si="6"/>
        <v>✓ OK</v>
      </c>
    </row>
    <row r="13" spans="1:20" ht="16" customHeight="1" x14ac:dyDescent="0.15">
      <c r="A13" s="46"/>
      <c r="B13" s="115"/>
      <c r="C13" s="115"/>
      <c r="D13" s="46"/>
      <c r="E13" s="103"/>
      <c r="F13" s="47">
        <f>SUMIFS(tblCongThuc[Thành tiền],tblCongThuc[Mã món],$A13,tblCongThuc[Size],$D13,tblCongThuc[Loại CP],F$9)</f>
        <v>0</v>
      </c>
      <c r="G13" s="47">
        <f>SUMIFS(tblCongThuc[Thành tiền],tblCongThuc[Mã món],$A13,tblCongThuc[Size],$D13,tblCongThuc[Loại CP],G$9)</f>
        <v>0</v>
      </c>
      <c r="H13" s="47">
        <f>SUMIFS(tblCongThuc[Thành tiền],tblCongThuc[Mã món],$A13,tblCongThuc[Size],$D13,tblCongThuc[Loại CP],H$9)</f>
        <v>0</v>
      </c>
      <c r="I13" s="47">
        <f>SUMIFS(tblCongThuc[Thành tiền],tblCongThuc[Mã món],$A13,tblCongThuc[Size],$D13,tblCongThuc[Loại CP],I$9)</f>
        <v>0</v>
      </c>
      <c r="J13" s="47">
        <f t="shared" ref="J13:J54" si="9">SUM(F13:I13)</f>
        <v>0</v>
      </c>
      <c r="K13" s="47">
        <f t="shared" ref="K13:K54" si="10">(F13+G13)*(1+$B$5)+H13+I13</f>
        <v>0</v>
      </c>
      <c r="L13" s="108"/>
      <c r="M13" s="109">
        <f t="shared" ref="M13:M54" si="11">IFERROR(K13/L13,0)</f>
        <v>0</v>
      </c>
      <c r="N13" s="110">
        <f t="shared" ref="N13:N54" si="12">L13-K13</f>
        <v>0</v>
      </c>
      <c r="O13" s="109">
        <f t="shared" ref="O13:O54" si="13">IFERROR(N13/L13,0)</f>
        <v>0</v>
      </c>
      <c r="P13" s="108"/>
      <c r="Q13" s="110">
        <f t="shared" si="3"/>
        <v>0</v>
      </c>
      <c r="R13" s="110">
        <f t="shared" ref="R13:R54" si="14">Q13-K13</f>
        <v>0</v>
      </c>
      <c r="S13" s="109">
        <f t="shared" ref="S13:S54" si="15">IFERROR(R13/P13,0)</f>
        <v>0</v>
      </c>
      <c r="T13" s="46" t="str">
        <f t="shared" ref="T13:T54" si="16">IF(L13=0,"-",IF(M13&gt;$B$8,"⚠️ COGS cao",IF(R13&lt;0,"⚠️ Lỗ online","✓ OK")))</f>
        <v>-</v>
      </c>
    </row>
    <row r="14" spans="1:20" ht="16" customHeight="1" x14ac:dyDescent="0.15">
      <c r="A14" s="46"/>
      <c r="B14" s="115"/>
      <c r="C14" s="115"/>
      <c r="D14" s="46"/>
      <c r="E14" s="103"/>
      <c r="F14" s="47">
        <f>SUMIFS(tblCongThuc[Thành tiền],tblCongThuc[Mã món],$A14,tblCongThuc[Size],$D14,tblCongThuc[Loại CP],F$9)</f>
        <v>0</v>
      </c>
      <c r="G14" s="47">
        <f>SUMIFS(tblCongThuc[Thành tiền],tblCongThuc[Mã món],$A14,tblCongThuc[Size],$D14,tblCongThuc[Loại CP],G$9)</f>
        <v>0</v>
      </c>
      <c r="H14" s="47">
        <f>SUMIFS(tblCongThuc[Thành tiền],tblCongThuc[Mã món],$A14,tblCongThuc[Size],$D14,tblCongThuc[Loại CP],H$9)</f>
        <v>0</v>
      </c>
      <c r="I14" s="47">
        <f>SUMIFS(tblCongThuc[Thành tiền],tblCongThuc[Mã món],$A14,tblCongThuc[Size],$D14,tblCongThuc[Loại CP],I$9)</f>
        <v>0</v>
      </c>
      <c r="J14" s="47">
        <f t="shared" si="9"/>
        <v>0</v>
      </c>
      <c r="K14" s="47">
        <f t="shared" si="10"/>
        <v>0</v>
      </c>
      <c r="L14" s="108"/>
      <c r="M14" s="109">
        <f t="shared" si="11"/>
        <v>0</v>
      </c>
      <c r="N14" s="110">
        <f t="shared" si="12"/>
        <v>0</v>
      </c>
      <c r="O14" s="109">
        <f t="shared" si="13"/>
        <v>0</v>
      </c>
      <c r="P14" s="108"/>
      <c r="Q14" s="110">
        <f t="shared" si="3"/>
        <v>0</v>
      </c>
      <c r="R14" s="110">
        <f t="shared" si="14"/>
        <v>0</v>
      </c>
      <c r="S14" s="109">
        <f t="shared" si="15"/>
        <v>0</v>
      </c>
      <c r="T14" s="46" t="str">
        <f t="shared" si="16"/>
        <v>-</v>
      </c>
    </row>
    <row r="15" spans="1:20" ht="16" customHeight="1" x14ac:dyDescent="0.15">
      <c r="A15" s="46"/>
      <c r="B15" s="115"/>
      <c r="C15" s="115"/>
      <c r="D15" s="46"/>
      <c r="E15" s="103"/>
      <c r="F15" s="47">
        <f>SUMIFS(tblCongThuc[Thành tiền],tblCongThuc[Mã món],$A15,tblCongThuc[Size],$D15,tblCongThuc[Loại CP],F$9)</f>
        <v>0</v>
      </c>
      <c r="G15" s="47">
        <f>SUMIFS(tblCongThuc[Thành tiền],tblCongThuc[Mã món],$A15,tblCongThuc[Size],$D15,tblCongThuc[Loại CP],G$9)</f>
        <v>0</v>
      </c>
      <c r="H15" s="47">
        <f>SUMIFS(tblCongThuc[Thành tiền],tblCongThuc[Mã món],$A15,tblCongThuc[Size],$D15,tblCongThuc[Loại CP],H$9)</f>
        <v>0</v>
      </c>
      <c r="I15" s="47">
        <f>SUMIFS(tblCongThuc[Thành tiền],tblCongThuc[Mã món],$A15,tblCongThuc[Size],$D15,tblCongThuc[Loại CP],I$9)</f>
        <v>0</v>
      </c>
      <c r="J15" s="47">
        <f t="shared" si="9"/>
        <v>0</v>
      </c>
      <c r="K15" s="47">
        <f t="shared" si="10"/>
        <v>0</v>
      </c>
      <c r="L15" s="108"/>
      <c r="M15" s="109">
        <f t="shared" si="11"/>
        <v>0</v>
      </c>
      <c r="N15" s="110">
        <f t="shared" si="12"/>
        <v>0</v>
      </c>
      <c r="O15" s="109">
        <f t="shared" si="13"/>
        <v>0</v>
      </c>
      <c r="P15" s="108"/>
      <c r="Q15" s="110">
        <f t="shared" si="3"/>
        <v>0</v>
      </c>
      <c r="R15" s="110">
        <f t="shared" si="14"/>
        <v>0</v>
      </c>
      <c r="S15" s="109">
        <f t="shared" si="15"/>
        <v>0</v>
      </c>
      <c r="T15" s="46" t="str">
        <f t="shared" si="16"/>
        <v>-</v>
      </c>
    </row>
    <row r="16" spans="1:20" ht="16" customHeight="1" x14ac:dyDescent="0.15">
      <c r="A16" s="46"/>
      <c r="B16" s="115"/>
      <c r="C16" s="115"/>
      <c r="D16" s="46"/>
      <c r="E16" s="103"/>
      <c r="F16" s="47">
        <f>SUMIFS(tblCongThuc[Thành tiền],tblCongThuc[Mã món],$A16,tblCongThuc[Size],$D16,tblCongThuc[Loại CP],F$9)</f>
        <v>0</v>
      </c>
      <c r="G16" s="47">
        <f>SUMIFS(tblCongThuc[Thành tiền],tblCongThuc[Mã món],$A16,tblCongThuc[Size],$D16,tblCongThuc[Loại CP],G$9)</f>
        <v>0</v>
      </c>
      <c r="H16" s="47">
        <f>SUMIFS(tblCongThuc[Thành tiền],tblCongThuc[Mã món],$A16,tblCongThuc[Size],$D16,tblCongThuc[Loại CP],H$9)</f>
        <v>0</v>
      </c>
      <c r="I16" s="47">
        <f>SUMIFS(tblCongThuc[Thành tiền],tblCongThuc[Mã món],$A16,tblCongThuc[Size],$D16,tblCongThuc[Loại CP],I$9)</f>
        <v>0</v>
      </c>
      <c r="J16" s="47">
        <f t="shared" si="9"/>
        <v>0</v>
      </c>
      <c r="K16" s="47">
        <f t="shared" si="10"/>
        <v>0</v>
      </c>
      <c r="L16" s="108"/>
      <c r="M16" s="109">
        <f t="shared" si="11"/>
        <v>0</v>
      </c>
      <c r="N16" s="110">
        <f t="shared" si="12"/>
        <v>0</v>
      </c>
      <c r="O16" s="109">
        <f t="shared" si="13"/>
        <v>0</v>
      </c>
      <c r="P16" s="108"/>
      <c r="Q16" s="110">
        <f t="shared" si="3"/>
        <v>0</v>
      </c>
      <c r="R16" s="110">
        <f t="shared" si="14"/>
        <v>0</v>
      </c>
      <c r="S16" s="109">
        <f t="shared" si="15"/>
        <v>0</v>
      </c>
      <c r="T16" s="46" t="str">
        <f t="shared" si="16"/>
        <v>-</v>
      </c>
    </row>
    <row r="17" spans="1:20" ht="16" customHeight="1" x14ac:dyDescent="0.15">
      <c r="A17" s="46"/>
      <c r="B17" s="115"/>
      <c r="C17" s="115"/>
      <c r="D17" s="46"/>
      <c r="E17" s="103"/>
      <c r="F17" s="47">
        <f>SUMIFS(tblCongThuc[Thành tiền],tblCongThuc[Mã món],$A17,tblCongThuc[Size],$D17,tblCongThuc[Loại CP],F$9)</f>
        <v>0</v>
      </c>
      <c r="G17" s="47">
        <f>SUMIFS(tblCongThuc[Thành tiền],tblCongThuc[Mã món],$A17,tblCongThuc[Size],$D17,tblCongThuc[Loại CP],G$9)</f>
        <v>0</v>
      </c>
      <c r="H17" s="47">
        <f>SUMIFS(tblCongThuc[Thành tiền],tblCongThuc[Mã món],$A17,tblCongThuc[Size],$D17,tblCongThuc[Loại CP],H$9)</f>
        <v>0</v>
      </c>
      <c r="I17" s="47">
        <f>SUMIFS(tblCongThuc[Thành tiền],tblCongThuc[Mã món],$A17,tblCongThuc[Size],$D17,tblCongThuc[Loại CP],I$9)</f>
        <v>0</v>
      </c>
      <c r="J17" s="47">
        <f t="shared" si="9"/>
        <v>0</v>
      </c>
      <c r="K17" s="47">
        <f t="shared" si="10"/>
        <v>0</v>
      </c>
      <c r="L17" s="108"/>
      <c r="M17" s="109">
        <f t="shared" si="11"/>
        <v>0</v>
      </c>
      <c r="N17" s="110">
        <f t="shared" si="12"/>
        <v>0</v>
      </c>
      <c r="O17" s="109">
        <f t="shared" si="13"/>
        <v>0</v>
      </c>
      <c r="P17" s="108"/>
      <c r="Q17" s="110">
        <f t="shared" si="3"/>
        <v>0</v>
      </c>
      <c r="R17" s="110">
        <f t="shared" si="14"/>
        <v>0</v>
      </c>
      <c r="S17" s="109">
        <f t="shared" si="15"/>
        <v>0</v>
      </c>
      <c r="T17" s="46" t="str">
        <f t="shared" si="16"/>
        <v>-</v>
      </c>
    </row>
    <row r="18" spans="1:20" ht="16" customHeight="1" x14ac:dyDescent="0.15">
      <c r="A18" s="46"/>
      <c r="B18" s="115"/>
      <c r="C18" s="115"/>
      <c r="D18" s="46"/>
      <c r="E18" s="103"/>
      <c r="F18" s="47">
        <f>SUMIFS(tblCongThuc[Thành tiền],tblCongThuc[Mã món],$A18,tblCongThuc[Size],$D18,tblCongThuc[Loại CP],F$9)</f>
        <v>0</v>
      </c>
      <c r="G18" s="47">
        <f>SUMIFS(tblCongThuc[Thành tiền],tblCongThuc[Mã món],$A18,tblCongThuc[Size],$D18,tblCongThuc[Loại CP],G$9)</f>
        <v>0</v>
      </c>
      <c r="H18" s="47">
        <f>SUMIFS(tblCongThuc[Thành tiền],tblCongThuc[Mã món],$A18,tblCongThuc[Size],$D18,tblCongThuc[Loại CP],H$9)</f>
        <v>0</v>
      </c>
      <c r="I18" s="47">
        <f>SUMIFS(tblCongThuc[Thành tiền],tblCongThuc[Mã món],$A18,tblCongThuc[Size],$D18,tblCongThuc[Loại CP],I$9)</f>
        <v>0</v>
      </c>
      <c r="J18" s="47">
        <f t="shared" si="9"/>
        <v>0</v>
      </c>
      <c r="K18" s="47">
        <f t="shared" si="10"/>
        <v>0</v>
      </c>
      <c r="L18" s="108"/>
      <c r="M18" s="109">
        <f t="shared" si="11"/>
        <v>0</v>
      </c>
      <c r="N18" s="110">
        <f t="shared" si="12"/>
        <v>0</v>
      </c>
      <c r="O18" s="109">
        <f t="shared" si="13"/>
        <v>0</v>
      </c>
      <c r="P18" s="108"/>
      <c r="Q18" s="110">
        <f t="shared" si="3"/>
        <v>0</v>
      </c>
      <c r="R18" s="110">
        <f t="shared" si="14"/>
        <v>0</v>
      </c>
      <c r="S18" s="109">
        <f t="shared" si="15"/>
        <v>0</v>
      </c>
      <c r="T18" s="46" t="str">
        <f t="shared" si="16"/>
        <v>-</v>
      </c>
    </row>
    <row r="19" spans="1:20" ht="16" customHeight="1" x14ac:dyDescent="0.15">
      <c r="A19" s="46"/>
      <c r="B19" s="115"/>
      <c r="C19" s="115"/>
      <c r="D19" s="46"/>
      <c r="E19" s="103"/>
      <c r="F19" s="47">
        <f>SUMIFS(tblCongThuc[Thành tiền],tblCongThuc[Mã món],$A19,tblCongThuc[Size],$D19,tblCongThuc[Loại CP],F$9)</f>
        <v>0</v>
      </c>
      <c r="G19" s="47">
        <f>SUMIFS(tblCongThuc[Thành tiền],tblCongThuc[Mã món],$A19,tblCongThuc[Size],$D19,tblCongThuc[Loại CP],G$9)</f>
        <v>0</v>
      </c>
      <c r="H19" s="47">
        <f>SUMIFS(tblCongThuc[Thành tiền],tblCongThuc[Mã món],$A19,tblCongThuc[Size],$D19,tblCongThuc[Loại CP],H$9)</f>
        <v>0</v>
      </c>
      <c r="I19" s="47">
        <f>SUMIFS(tblCongThuc[Thành tiền],tblCongThuc[Mã món],$A19,tblCongThuc[Size],$D19,tblCongThuc[Loại CP],I$9)</f>
        <v>0</v>
      </c>
      <c r="J19" s="47">
        <f t="shared" si="9"/>
        <v>0</v>
      </c>
      <c r="K19" s="47">
        <f t="shared" si="10"/>
        <v>0</v>
      </c>
      <c r="L19" s="108"/>
      <c r="M19" s="109">
        <f t="shared" si="11"/>
        <v>0</v>
      </c>
      <c r="N19" s="110">
        <f t="shared" si="12"/>
        <v>0</v>
      </c>
      <c r="O19" s="109">
        <f t="shared" si="13"/>
        <v>0</v>
      </c>
      <c r="P19" s="108"/>
      <c r="Q19" s="110">
        <f t="shared" si="3"/>
        <v>0</v>
      </c>
      <c r="R19" s="110">
        <f t="shared" si="14"/>
        <v>0</v>
      </c>
      <c r="S19" s="109">
        <f t="shared" si="15"/>
        <v>0</v>
      </c>
      <c r="T19" s="46" t="str">
        <f t="shared" si="16"/>
        <v>-</v>
      </c>
    </row>
    <row r="20" spans="1:20" ht="16" customHeight="1" x14ac:dyDescent="0.15">
      <c r="A20" s="46"/>
      <c r="B20" s="115"/>
      <c r="C20" s="115"/>
      <c r="D20" s="46"/>
      <c r="E20" s="103"/>
      <c r="F20" s="47">
        <f>SUMIFS(tblCongThuc[Thành tiền],tblCongThuc[Mã món],$A20,tblCongThuc[Size],$D20,tblCongThuc[Loại CP],F$9)</f>
        <v>0</v>
      </c>
      <c r="G20" s="47">
        <f>SUMIFS(tblCongThuc[Thành tiền],tblCongThuc[Mã món],$A20,tblCongThuc[Size],$D20,tblCongThuc[Loại CP],G$9)</f>
        <v>0</v>
      </c>
      <c r="H20" s="47">
        <f>SUMIFS(tblCongThuc[Thành tiền],tblCongThuc[Mã món],$A20,tblCongThuc[Size],$D20,tblCongThuc[Loại CP],H$9)</f>
        <v>0</v>
      </c>
      <c r="I20" s="47">
        <f>SUMIFS(tblCongThuc[Thành tiền],tblCongThuc[Mã món],$A20,tblCongThuc[Size],$D20,tblCongThuc[Loại CP],I$9)</f>
        <v>0</v>
      </c>
      <c r="J20" s="47">
        <f t="shared" si="9"/>
        <v>0</v>
      </c>
      <c r="K20" s="47">
        <f t="shared" si="10"/>
        <v>0</v>
      </c>
      <c r="L20" s="108"/>
      <c r="M20" s="109">
        <f t="shared" si="11"/>
        <v>0</v>
      </c>
      <c r="N20" s="110">
        <f t="shared" si="12"/>
        <v>0</v>
      </c>
      <c r="O20" s="109">
        <f t="shared" si="13"/>
        <v>0</v>
      </c>
      <c r="P20" s="108"/>
      <c r="Q20" s="110">
        <f t="shared" si="3"/>
        <v>0</v>
      </c>
      <c r="R20" s="110">
        <f t="shared" si="14"/>
        <v>0</v>
      </c>
      <c r="S20" s="109">
        <f t="shared" si="15"/>
        <v>0</v>
      </c>
      <c r="T20" s="46" t="str">
        <f t="shared" si="16"/>
        <v>-</v>
      </c>
    </row>
    <row r="21" spans="1:20" ht="16" customHeight="1" x14ac:dyDescent="0.15">
      <c r="A21" s="46"/>
      <c r="B21" s="115"/>
      <c r="C21" s="115"/>
      <c r="D21" s="46"/>
      <c r="E21" s="103"/>
      <c r="F21" s="47">
        <f>SUMIFS(tblCongThuc[Thành tiền],tblCongThuc[Mã món],$A21,tblCongThuc[Size],$D21,tblCongThuc[Loại CP],F$9)</f>
        <v>0</v>
      </c>
      <c r="G21" s="47">
        <f>SUMIFS(tblCongThuc[Thành tiền],tblCongThuc[Mã món],$A21,tblCongThuc[Size],$D21,tblCongThuc[Loại CP],G$9)</f>
        <v>0</v>
      </c>
      <c r="H21" s="47">
        <f>SUMIFS(tblCongThuc[Thành tiền],tblCongThuc[Mã món],$A21,tblCongThuc[Size],$D21,tblCongThuc[Loại CP],H$9)</f>
        <v>0</v>
      </c>
      <c r="I21" s="47">
        <f>SUMIFS(tblCongThuc[Thành tiền],tblCongThuc[Mã món],$A21,tblCongThuc[Size],$D21,tblCongThuc[Loại CP],I$9)</f>
        <v>0</v>
      </c>
      <c r="J21" s="47">
        <f t="shared" si="9"/>
        <v>0</v>
      </c>
      <c r="K21" s="47">
        <f t="shared" si="10"/>
        <v>0</v>
      </c>
      <c r="L21" s="108"/>
      <c r="M21" s="109">
        <f t="shared" si="11"/>
        <v>0</v>
      </c>
      <c r="N21" s="110">
        <f t="shared" si="12"/>
        <v>0</v>
      </c>
      <c r="O21" s="109">
        <f t="shared" si="13"/>
        <v>0</v>
      </c>
      <c r="P21" s="108"/>
      <c r="Q21" s="110">
        <f t="shared" si="3"/>
        <v>0</v>
      </c>
      <c r="R21" s="110">
        <f t="shared" si="14"/>
        <v>0</v>
      </c>
      <c r="S21" s="109">
        <f t="shared" si="15"/>
        <v>0</v>
      </c>
      <c r="T21" s="46" t="str">
        <f t="shared" si="16"/>
        <v>-</v>
      </c>
    </row>
    <row r="22" spans="1:20" ht="16" customHeight="1" x14ac:dyDescent="0.15">
      <c r="A22" s="46"/>
      <c r="B22" s="115"/>
      <c r="C22" s="115"/>
      <c r="D22" s="46"/>
      <c r="E22" s="103"/>
      <c r="F22" s="47">
        <f>SUMIFS(tblCongThuc[Thành tiền],tblCongThuc[Mã món],$A22,tblCongThuc[Size],$D22,tblCongThuc[Loại CP],F$9)</f>
        <v>0</v>
      </c>
      <c r="G22" s="47">
        <f>SUMIFS(tblCongThuc[Thành tiền],tblCongThuc[Mã món],$A22,tblCongThuc[Size],$D22,tblCongThuc[Loại CP],G$9)</f>
        <v>0</v>
      </c>
      <c r="H22" s="47">
        <f>SUMIFS(tblCongThuc[Thành tiền],tblCongThuc[Mã món],$A22,tblCongThuc[Size],$D22,tblCongThuc[Loại CP],H$9)</f>
        <v>0</v>
      </c>
      <c r="I22" s="47">
        <f>SUMIFS(tblCongThuc[Thành tiền],tblCongThuc[Mã món],$A22,tblCongThuc[Size],$D22,tblCongThuc[Loại CP],I$9)</f>
        <v>0</v>
      </c>
      <c r="J22" s="47">
        <f t="shared" si="9"/>
        <v>0</v>
      </c>
      <c r="K22" s="47">
        <f t="shared" si="10"/>
        <v>0</v>
      </c>
      <c r="L22" s="108"/>
      <c r="M22" s="109">
        <f t="shared" si="11"/>
        <v>0</v>
      </c>
      <c r="N22" s="110">
        <f t="shared" si="12"/>
        <v>0</v>
      </c>
      <c r="O22" s="109">
        <f t="shared" si="13"/>
        <v>0</v>
      </c>
      <c r="P22" s="108"/>
      <c r="Q22" s="110">
        <f t="shared" si="3"/>
        <v>0</v>
      </c>
      <c r="R22" s="110">
        <f t="shared" si="14"/>
        <v>0</v>
      </c>
      <c r="S22" s="109">
        <f t="shared" si="15"/>
        <v>0</v>
      </c>
      <c r="T22" s="46" t="str">
        <f t="shared" si="16"/>
        <v>-</v>
      </c>
    </row>
    <row r="23" spans="1:20" ht="16" customHeight="1" x14ac:dyDescent="0.15">
      <c r="A23" s="46"/>
      <c r="B23" s="115"/>
      <c r="C23" s="115"/>
      <c r="D23" s="46"/>
      <c r="E23" s="103"/>
      <c r="F23" s="47">
        <f>SUMIFS(tblCongThuc[Thành tiền],tblCongThuc[Mã món],$A23,tblCongThuc[Size],$D23,tblCongThuc[Loại CP],F$9)</f>
        <v>0</v>
      </c>
      <c r="G23" s="47">
        <f>SUMIFS(tblCongThuc[Thành tiền],tblCongThuc[Mã món],$A23,tblCongThuc[Size],$D23,tblCongThuc[Loại CP],G$9)</f>
        <v>0</v>
      </c>
      <c r="H23" s="47">
        <f>SUMIFS(tblCongThuc[Thành tiền],tblCongThuc[Mã món],$A23,tblCongThuc[Size],$D23,tblCongThuc[Loại CP],H$9)</f>
        <v>0</v>
      </c>
      <c r="I23" s="47">
        <f>SUMIFS(tblCongThuc[Thành tiền],tblCongThuc[Mã món],$A23,tblCongThuc[Size],$D23,tblCongThuc[Loại CP],I$9)</f>
        <v>0</v>
      </c>
      <c r="J23" s="47">
        <f t="shared" si="9"/>
        <v>0</v>
      </c>
      <c r="K23" s="47">
        <f t="shared" si="10"/>
        <v>0</v>
      </c>
      <c r="L23" s="108"/>
      <c r="M23" s="109">
        <f t="shared" si="11"/>
        <v>0</v>
      </c>
      <c r="N23" s="110">
        <f t="shared" si="12"/>
        <v>0</v>
      </c>
      <c r="O23" s="109">
        <f t="shared" si="13"/>
        <v>0</v>
      </c>
      <c r="P23" s="108"/>
      <c r="Q23" s="110">
        <f t="shared" si="3"/>
        <v>0</v>
      </c>
      <c r="R23" s="110">
        <f t="shared" si="14"/>
        <v>0</v>
      </c>
      <c r="S23" s="109">
        <f t="shared" si="15"/>
        <v>0</v>
      </c>
      <c r="T23" s="46" t="str">
        <f t="shared" si="16"/>
        <v>-</v>
      </c>
    </row>
    <row r="24" spans="1:20" ht="16" customHeight="1" x14ac:dyDescent="0.15">
      <c r="A24" s="46"/>
      <c r="B24" s="115"/>
      <c r="C24" s="115"/>
      <c r="D24" s="46"/>
      <c r="E24" s="103"/>
      <c r="F24" s="47">
        <f>SUMIFS(tblCongThuc[Thành tiền],tblCongThuc[Mã món],$A24,tblCongThuc[Size],$D24,tblCongThuc[Loại CP],F$9)</f>
        <v>0</v>
      </c>
      <c r="G24" s="47">
        <f>SUMIFS(tblCongThuc[Thành tiền],tblCongThuc[Mã món],$A24,tblCongThuc[Size],$D24,tblCongThuc[Loại CP],G$9)</f>
        <v>0</v>
      </c>
      <c r="H24" s="47">
        <f>SUMIFS(tblCongThuc[Thành tiền],tblCongThuc[Mã món],$A24,tblCongThuc[Size],$D24,tblCongThuc[Loại CP],H$9)</f>
        <v>0</v>
      </c>
      <c r="I24" s="47">
        <f>SUMIFS(tblCongThuc[Thành tiền],tblCongThuc[Mã món],$A24,tblCongThuc[Size],$D24,tblCongThuc[Loại CP],I$9)</f>
        <v>0</v>
      </c>
      <c r="J24" s="47">
        <f t="shared" si="9"/>
        <v>0</v>
      </c>
      <c r="K24" s="47">
        <f t="shared" si="10"/>
        <v>0</v>
      </c>
      <c r="L24" s="108"/>
      <c r="M24" s="109">
        <f t="shared" si="11"/>
        <v>0</v>
      </c>
      <c r="N24" s="110">
        <f t="shared" si="12"/>
        <v>0</v>
      </c>
      <c r="O24" s="109">
        <f t="shared" si="13"/>
        <v>0</v>
      </c>
      <c r="P24" s="108"/>
      <c r="Q24" s="110">
        <f t="shared" si="3"/>
        <v>0</v>
      </c>
      <c r="R24" s="110">
        <f t="shared" si="14"/>
        <v>0</v>
      </c>
      <c r="S24" s="109">
        <f t="shared" si="15"/>
        <v>0</v>
      </c>
      <c r="T24" s="46" t="str">
        <f t="shared" si="16"/>
        <v>-</v>
      </c>
    </row>
    <row r="25" spans="1:20" ht="16" customHeight="1" x14ac:dyDescent="0.15">
      <c r="A25" s="46"/>
      <c r="B25" s="115"/>
      <c r="C25" s="115"/>
      <c r="D25" s="46"/>
      <c r="E25" s="103"/>
      <c r="F25" s="47">
        <f>SUMIFS(tblCongThuc[Thành tiền],tblCongThuc[Mã món],$A25,tblCongThuc[Size],$D25,tblCongThuc[Loại CP],F$9)</f>
        <v>0</v>
      </c>
      <c r="G25" s="47">
        <f>SUMIFS(tblCongThuc[Thành tiền],tblCongThuc[Mã món],$A25,tblCongThuc[Size],$D25,tblCongThuc[Loại CP],G$9)</f>
        <v>0</v>
      </c>
      <c r="H25" s="47">
        <f>SUMIFS(tblCongThuc[Thành tiền],tblCongThuc[Mã món],$A25,tblCongThuc[Size],$D25,tblCongThuc[Loại CP],H$9)</f>
        <v>0</v>
      </c>
      <c r="I25" s="47">
        <f>SUMIFS(tblCongThuc[Thành tiền],tblCongThuc[Mã món],$A25,tblCongThuc[Size],$D25,tblCongThuc[Loại CP],I$9)</f>
        <v>0</v>
      </c>
      <c r="J25" s="47">
        <f t="shared" si="9"/>
        <v>0</v>
      </c>
      <c r="K25" s="47">
        <f t="shared" si="10"/>
        <v>0</v>
      </c>
      <c r="L25" s="108"/>
      <c r="M25" s="109">
        <f t="shared" si="11"/>
        <v>0</v>
      </c>
      <c r="N25" s="110">
        <f t="shared" si="12"/>
        <v>0</v>
      </c>
      <c r="O25" s="109">
        <f t="shared" si="13"/>
        <v>0</v>
      </c>
      <c r="P25" s="108"/>
      <c r="Q25" s="110">
        <f t="shared" si="3"/>
        <v>0</v>
      </c>
      <c r="R25" s="110">
        <f t="shared" si="14"/>
        <v>0</v>
      </c>
      <c r="S25" s="109">
        <f t="shared" si="15"/>
        <v>0</v>
      </c>
      <c r="T25" s="46" t="str">
        <f t="shared" si="16"/>
        <v>-</v>
      </c>
    </row>
    <row r="26" spans="1:20" ht="16" customHeight="1" x14ac:dyDescent="0.15">
      <c r="A26" s="46"/>
      <c r="B26" s="115"/>
      <c r="C26" s="115"/>
      <c r="D26" s="46"/>
      <c r="E26" s="103"/>
      <c r="F26" s="47">
        <f>SUMIFS(tblCongThuc[Thành tiền],tblCongThuc[Mã món],$A26,tblCongThuc[Size],$D26,tblCongThuc[Loại CP],F$9)</f>
        <v>0</v>
      </c>
      <c r="G26" s="47">
        <f>SUMIFS(tblCongThuc[Thành tiền],tblCongThuc[Mã món],$A26,tblCongThuc[Size],$D26,tblCongThuc[Loại CP],G$9)</f>
        <v>0</v>
      </c>
      <c r="H26" s="47">
        <f>SUMIFS(tblCongThuc[Thành tiền],tblCongThuc[Mã món],$A26,tblCongThuc[Size],$D26,tblCongThuc[Loại CP],H$9)</f>
        <v>0</v>
      </c>
      <c r="I26" s="47">
        <f>SUMIFS(tblCongThuc[Thành tiền],tblCongThuc[Mã món],$A26,tblCongThuc[Size],$D26,tblCongThuc[Loại CP],I$9)</f>
        <v>0</v>
      </c>
      <c r="J26" s="47">
        <f t="shared" si="9"/>
        <v>0</v>
      </c>
      <c r="K26" s="47">
        <f t="shared" si="10"/>
        <v>0</v>
      </c>
      <c r="L26" s="108"/>
      <c r="M26" s="109">
        <f t="shared" si="11"/>
        <v>0</v>
      </c>
      <c r="N26" s="110">
        <f t="shared" si="12"/>
        <v>0</v>
      </c>
      <c r="O26" s="109">
        <f t="shared" si="13"/>
        <v>0</v>
      </c>
      <c r="P26" s="108"/>
      <c r="Q26" s="110">
        <f t="shared" si="3"/>
        <v>0</v>
      </c>
      <c r="R26" s="110">
        <f t="shared" si="14"/>
        <v>0</v>
      </c>
      <c r="S26" s="109">
        <f t="shared" si="15"/>
        <v>0</v>
      </c>
      <c r="T26" s="46" t="str">
        <f t="shared" si="16"/>
        <v>-</v>
      </c>
    </row>
    <row r="27" spans="1:20" ht="16" customHeight="1" x14ac:dyDescent="0.15">
      <c r="A27" s="46"/>
      <c r="B27" s="115"/>
      <c r="C27" s="115"/>
      <c r="D27" s="46"/>
      <c r="E27" s="103"/>
      <c r="F27" s="47">
        <f>SUMIFS(tblCongThuc[Thành tiền],tblCongThuc[Mã món],$A27,tblCongThuc[Size],$D27,tblCongThuc[Loại CP],F$9)</f>
        <v>0</v>
      </c>
      <c r="G27" s="47">
        <f>SUMIFS(tblCongThuc[Thành tiền],tblCongThuc[Mã món],$A27,tblCongThuc[Size],$D27,tblCongThuc[Loại CP],G$9)</f>
        <v>0</v>
      </c>
      <c r="H27" s="47">
        <f>SUMIFS(tblCongThuc[Thành tiền],tblCongThuc[Mã món],$A27,tblCongThuc[Size],$D27,tblCongThuc[Loại CP],H$9)</f>
        <v>0</v>
      </c>
      <c r="I27" s="47">
        <f>SUMIFS(tblCongThuc[Thành tiền],tblCongThuc[Mã món],$A27,tblCongThuc[Size],$D27,tblCongThuc[Loại CP],I$9)</f>
        <v>0</v>
      </c>
      <c r="J27" s="47">
        <f t="shared" si="9"/>
        <v>0</v>
      </c>
      <c r="K27" s="47">
        <f t="shared" si="10"/>
        <v>0</v>
      </c>
      <c r="L27" s="108"/>
      <c r="M27" s="109">
        <f t="shared" si="11"/>
        <v>0</v>
      </c>
      <c r="N27" s="110">
        <f t="shared" si="12"/>
        <v>0</v>
      </c>
      <c r="O27" s="109">
        <f t="shared" si="13"/>
        <v>0</v>
      </c>
      <c r="P27" s="108"/>
      <c r="Q27" s="110">
        <f t="shared" si="3"/>
        <v>0</v>
      </c>
      <c r="R27" s="110">
        <f t="shared" si="14"/>
        <v>0</v>
      </c>
      <c r="S27" s="109">
        <f t="shared" si="15"/>
        <v>0</v>
      </c>
      <c r="T27" s="46" t="str">
        <f t="shared" si="16"/>
        <v>-</v>
      </c>
    </row>
    <row r="28" spans="1:20" ht="16" customHeight="1" x14ac:dyDescent="0.15">
      <c r="A28" s="46"/>
      <c r="B28" s="115"/>
      <c r="C28" s="115"/>
      <c r="D28" s="46"/>
      <c r="E28" s="103"/>
      <c r="F28" s="47">
        <f>SUMIFS(tblCongThuc[Thành tiền],tblCongThuc[Mã món],$A28,tblCongThuc[Size],$D28,tblCongThuc[Loại CP],F$9)</f>
        <v>0</v>
      </c>
      <c r="G28" s="47">
        <f>SUMIFS(tblCongThuc[Thành tiền],tblCongThuc[Mã món],$A28,tblCongThuc[Size],$D28,tblCongThuc[Loại CP],G$9)</f>
        <v>0</v>
      </c>
      <c r="H28" s="47">
        <f>SUMIFS(tblCongThuc[Thành tiền],tblCongThuc[Mã món],$A28,tblCongThuc[Size],$D28,tblCongThuc[Loại CP],H$9)</f>
        <v>0</v>
      </c>
      <c r="I28" s="47">
        <f>SUMIFS(tblCongThuc[Thành tiền],tblCongThuc[Mã món],$A28,tblCongThuc[Size],$D28,tblCongThuc[Loại CP],I$9)</f>
        <v>0</v>
      </c>
      <c r="J28" s="47">
        <f t="shared" si="9"/>
        <v>0</v>
      </c>
      <c r="K28" s="47">
        <f t="shared" si="10"/>
        <v>0</v>
      </c>
      <c r="L28" s="108"/>
      <c r="M28" s="109">
        <f t="shared" si="11"/>
        <v>0</v>
      </c>
      <c r="N28" s="110">
        <f t="shared" si="12"/>
        <v>0</v>
      </c>
      <c r="O28" s="109">
        <f t="shared" si="13"/>
        <v>0</v>
      </c>
      <c r="P28" s="108"/>
      <c r="Q28" s="110">
        <f t="shared" si="3"/>
        <v>0</v>
      </c>
      <c r="R28" s="110">
        <f t="shared" si="14"/>
        <v>0</v>
      </c>
      <c r="S28" s="109">
        <f t="shared" si="15"/>
        <v>0</v>
      </c>
      <c r="T28" s="46" t="str">
        <f t="shared" si="16"/>
        <v>-</v>
      </c>
    </row>
    <row r="29" spans="1:20" ht="16" customHeight="1" x14ac:dyDescent="0.15">
      <c r="A29" s="46"/>
      <c r="B29" s="115"/>
      <c r="C29" s="115"/>
      <c r="D29" s="46"/>
      <c r="E29" s="103"/>
      <c r="F29" s="47">
        <f>SUMIFS(tblCongThuc[Thành tiền],tblCongThuc[Mã món],$A29,tblCongThuc[Size],$D29,tblCongThuc[Loại CP],F$9)</f>
        <v>0</v>
      </c>
      <c r="G29" s="47">
        <f>SUMIFS(tblCongThuc[Thành tiền],tblCongThuc[Mã món],$A29,tblCongThuc[Size],$D29,tblCongThuc[Loại CP],G$9)</f>
        <v>0</v>
      </c>
      <c r="H29" s="47">
        <f>SUMIFS(tblCongThuc[Thành tiền],tblCongThuc[Mã món],$A29,tblCongThuc[Size],$D29,tblCongThuc[Loại CP],H$9)</f>
        <v>0</v>
      </c>
      <c r="I29" s="47">
        <f>SUMIFS(tblCongThuc[Thành tiền],tblCongThuc[Mã món],$A29,tblCongThuc[Size],$D29,tblCongThuc[Loại CP],I$9)</f>
        <v>0</v>
      </c>
      <c r="J29" s="47">
        <f t="shared" si="9"/>
        <v>0</v>
      </c>
      <c r="K29" s="47">
        <f t="shared" si="10"/>
        <v>0</v>
      </c>
      <c r="L29" s="108"/>
      <c r="M29" s="109">
        <f t="shared" si="11"/>
        <v>0</v>
      </c>
      <c r="N29" s="110">
        <f t="shared" si="12"/>
        <v>0</v>
      </c>
      <c r="O29" s="109">
        <f t="shared" si="13"/>
        <v>0</v>
      </c>
      <c r="P29" s="108"/>
      <c r="Q29" s="110">
        <f t="shared" si="3"/>
        <v>0</v>
      </c>
      <c r="R29" s="110">
        <f t="shared" si="14"/>
        <v>0</v>
      </c>
      <c r="S29" s="109">
        <f t="shared" si="15"/>
        <v>0</v>
      </c>
      <c r="T29" s="46" t="str">
        <f t="shared" si="16"/>
        <v>-</v>
      </c>
    </row>
    <row r="30" spans="1:20" ht="16" customHeight="1" x14ac:dyDescent="0.15">
      <c r="A30" s="46"/>
      <c r="B30" s="115"/>
      <c r="C30" s="115"/>
      <c r="D30" s="46"/>
      <c r="E30" s="103"/>
      <c r="F30" s="47">
        <f>SUMIFS(tblCongThuc[Thành tiền],tblCongThuc[Mã món],$A30,tblCongThuc[Size],$D30,tblCongThuc[Loại CP],F$9)</f>
        <v>0</v>
      </c>
      <c r="G30" s="47">
        <f>SUMIFS(tblCongThuc[Thành tiền],tblCongThuc[Mã món],$A30,tblCongThuc[Size],$D30,tblCongThuc[Loại CP],G$9)</f>
        <v>0</v>
      </c>
      <c r="H30" s="47">
        <f>SUMIFS(tblCongThuc[Thành tiền],tblCongThuc[Mã món],$A30,tblCongThuc[Size],$D30,tblCongThuc[Loại CP],H$9)</f>
        <v>0</v>
      </c>
      <c r="I30" s="47">
        <f>SUMIFS(tblCongThuc[Thành tiền],tblCongThuc[Mã món],$A30,tblCongThuc[Size],$D30,tblCongThuc[Loại CP],I$9)</f>
        <v>0</v>
      </c>
      <c r="J30" s="47">
        <f t="shared" si="9"/>
        <v>0</v>
      </c>
      <c r="K30" s="47">
        <f t="shared" si="10"/>
        <v>0</v>
      </c>
      <c r="L30" s="108"/>
      <c r="M30" s="109">
        <f t="shared" si="11"/>
        <v>0</v>
      </c>
      <c r="N30" s="110">
        <f t="shared" si="12"/>
        <v>0</v>
      </c>
      <c r="O30" s="109">
        <f t="shared" si="13"/>
        <v>0</v>
      </c>
      <c r="P30" s="108"/>
      <c r="Q30" s="110">
        <f t="shared" si="3"/>
        <v>0</v>
      </c>
      <c r="R30" s="110">
        <f t="shared" si="14"/>
        <v>0</v>
      </c>
      <c r="S30" s="109">
        <f t="shared" si="15"/>
        <v>0</v>
      </c>
      <c r="T30" s="46" t="str">
        <f t="shared" si="16"/>
        <v>-</v>
      </c>
    </row>
    <row r="31" spans="1:20" ht="16" customHeight="1" x14ac:dyDescent="0.15">
      <c r="A31" s="46"/>
      <c r="B31" s="115"/>
      <c r="C31" s="115"/>
      <c r="D31" s="46"/>
      <c r="E31" s="103"/>
      <c r="F31" s="47">
        <f>SUMIFS(tblCongThuc[Thành tiền],tblCongThuc[Mã món],$A31,tblCongThuc[Size],$D31,tblCongThuc[Loại CP],F$9)</f>
        <v>0</v>
      </c>
      <c r="G31" s="47">
        <f>SUMIFS(tblCongThuc[Thành tiền],tblCongThuc[Mã món],$A31,tblCongThuc[Size],$D31,tblCongThuc[Loại CP],G$9)</f>
        <v>0</v>
      </c>
      <c r="H31" s="47">
        <f>SUMIFS(tblCongThuc[Thành tiền],tblCongThuc[Mã món],$A31,tblCongThuc[Size],$D31,tblCongThuc[Loại CP],H$9)</f>
        <v>0</v>
      </c>
      <c r="I31" s="47">
        <f>SUMIFS(tblCongThuc[Thành tiền],tblCongThuc[Mã món],$A31,tblCongThuc[Size],$D31,tblCongThuc[Loại CP],I$9)</f>
        <v>0</v>
      </c>
      <c r="J31" s="47">
        <f t="shared" si="9"/>
        <v>0</v>
      </c>
      <c r="K31" s="47">
        <f t="shared" si="10"/>
        <v>0</v>
      </c>
      <c r="L31" s="108"/>
      <c r="M31" s="109">
        <f t="shared" si="11"/>
        <v>0</v>
      </c>
      <c r="N31" s="110">
        <f t="shared" si="12"/>
        <v>0</v>
      </c>
      <c r="O31" s="109">
        <f t="shared" si="13"/>
        <v>0</v>
      </c>
      <c r="P31" s="108"/>
      <c r="Q31" s="110">
        <f t="shared" si="3"/>
        <v>0</v>
      </c>
      <c r="R31" s="110">
        <f t="shared" si="14"/>
        <v>0</v>
      </c>
      <c r="S31" s="109">
        <f t="shared" si="15"/>
        <v>0</v>
      </c>
      <c r="T31" s="46" t="str">
        <f t="shared" si="16"/>
        <v>-</v>
      </c>
    </row>
    <row r="32" spans="1:20" ht="16" customHeight="1" x14ac:dyDescent="0.15">
      <c r="A32" s="46"/>
      <c r="B32" s="115"/>
      <c r="C32" s="115"/>
      <c r="D32" s="46"/>
      <c r="E32" s="103"/>
      <c r="F32" s="47">
        <f>SUMIFS(tblCongThuc[Thành tiền],tblCongThuc[Mã món],$A32,tblCongThuc[Size],$D32,tblCongThuc[Loại CP],F$9)</f>
        <v>0</v>
      </c>
      <c r="G32" s="47">
        <f>SUMIFS(tblCongThuc[Thành tiền],tblCongThuc[Mã món],$A32,tblCongThuc[Size],$D32,tblCongThuc[Loại CP],G$9)</f>
        <v>0</v>
      </c>
      <c r="H32" s="47">
        <f>SUMIFS(tblCongThuc[Thành tiền],tblCongThuc[Mã món],$A32,tblCongThuc[Size],$D32,tblCongThuc[Loại CP],H$9)</f>
        <v>0</v>
      </c>
      <c r="I32" s="47">
        <f>SUMIFS(tblCongThuc[Thành tiền],tblCongThuc[Mã món],$A32,tblCongThuc[Size],$D32,tblCongThuc[Loại CP],I$9)</f>
        <v>0</v>
      </c>
      <c r="J32" s="47">
        <f t="shared" si="9"/>
        <v>0</v>
      </c>
      <c r="K32" s="47">
        <f t="shared" si="10"/>
        <v>0</v>
      </c>
      <c r="L32" s="108"/>
      <c r="M32" s="109">
        <f t="shared" si="11"/>
        <v>0</v>
      </c>
      <c r="N32" s="110">
        <f t="shared" si="12"/>
        <v>0</v>
      </c>
      <c r="O32" s="109">
        <f t="shared" si="13"/>
        <v>0</v>
      </c>
      <c r="P32" s="108"/>
      <c r="Q32" s="110">
        <f t="shared" si="3"/>
        <v>0</v>
      </c>
      <c r="R32" s="110">
        <f t="shared" si="14"/>
        <v>0</v>
      </c>
      <c r="S32" s="109">
        <f t="shared" si="15"/>
        <v>0</v>
      </c>
      <c r="T32" s="46" t="str">
        <f t="shared" si="16"/>
        <v>-</v>
      </c>
    </row>
    <row r="33" spans="1:20" ht="16" customHeight="1" x14ac:dyDescent="0.15">
      <c r="A33" s="46"/>
      <c r="B33" s="115"/>
      <c r="C33" s="115"/>
      <c r="D33" s="46"/>
      <c r="E33" s="103"/>
      <c r="F33" s="47">
        <f>SUMIFS(tblCongThuc[Thành tiền],tblCongThuc[Mã món],$A33,tblCongThuc[Size],$D33,tblCongThuc[Loại CP],F$9)</f>
        <v>0</v>
      </c>
      <c r="G33" s="47">
        <f>SUMIFS(tblCongThuc[Thành tiền],tblCongThuc[Mã món],$A33,tblCongThuc[Size],$D33,tblCongThuc[Loại CP],G$9)</f>
        <v>0</v>
      </c>
      <c r="H33" s="47">
        <f>SUMIFS(tblCongThuc[Thành tiền],tblCongThuc[Mã món],$A33,tblCongThuc[Size],$D33,tblCongThuc[Loại CP],H$9)</f>
        <v>0</v>
      </c>
      <c r="I33" s="47">
        <f>SUMIFS(tblCongThuc[Thành tiền],tblCongThuc[Mã món],$A33,tblCongThuc[Size],$D33,tblCongThuc[Loại CP],I$9)</f>
        <v>0</v>
      </c>
      <c r="J33" s="47">
        <f t="shared" si="9"/>
        <v>0</v>
      </c>
      <c r="K33" s="47">
        <f t="shared" si="10"/>
        <v>0</v>
      </c>
      <c r="L33" s="108"/>
      <c r="M33" s="109">
        <f t="shared" si="11"/>
        <v>0</v>
      </c>
      <c r="N33" s="110">
        <f t="shared" si="12"/>
        <v>0</v>
      </c>
      <c r="O33" s="109">
        <f t="shared" si="13"/>
        <v>0</v>
      </c>
      <c r="P33" s="108"/>
      <c r="Q33" s="110">
        <f t="shared" si="3"/>
        <v>0</v>
      </c>
      <c r="R33" s="110">
        <f t="shared" si="14"/>
        <v>0</v>
      </c>
      <c r="S33" s="109">
        <f t="shared" si="15"/>
        <v>0</v>
      </c>
      <c r="T33" s="46" t="str">
        <f t="shared" si="16"/>
        <v>-</v>
      </c>
    </row>
    <row r="34" spans="1:20" ht="16" customHeight="1" x14ac:dyDescent="0.15">
      <c r="A34" s="46"/>
      <c r="B34" s="115"/>
      <c r="C34" s="115"/>
      <c r="D34" s="46"/>
      <c r="E34" s="103"/>
      <c r="F34" s="47">
        <f>SUMIFS(tblCongThuc[Thành tiền],tblCongThuc[Mã món],$A34,tblCongThuc[Size],$D34,tblCongThuc[Loại CP],F$9)</f>
        <v>0</v>
      </c>
      <c r="G34" s="47">
        <f>SUMIFS(tblCongThuc[Thành tiền],tblCongThuc[Mã món],$A34,tblCongThuc[Size],$D34,tblCongThuc[Loại CP],G$9)</f>
        <v>0</v>
      </c>
      <c r="H34" s="47">
        <f>SUMIFS(tblCongThuc[Thành tiền],tblCongThuc[Mã món],$A34,tblCongThuc[Size],$D34,tblCongThuc[Loại CP],H$9)</f>
        <v>0</v>
      </c>
      <c r="I34" s="47">
        <f>SUMIFS(tblCongThuc[Thành tiền],tblCongThuc[Mã món],$A34,tblCongThuc[Size],$D34,tblCongThuc[Loại CP],I$9)</f>
        <v>0</v>
      </c>
      <c r="J34" s="47">
        <f t="shared" si="9"/>
        <v>0</v>
      </c>
      <c r="K34" s="47">
        <f t="shared" si="10"/>
        <v>0</v>
      </c>
      <c r="L34" s="108"/>
      <c r="M34" s="109">
        <f t="shared" si="11"/>
        <v>0</v>
      </c>
      <c r="N34" s="110">
        <f t="shared" si="12"/>
        <v>0</v>
      </c>
      <c r="O34" s="109">
        <f t="shared" si="13"/>
        <v>0</v>
      </c>
      <c r="P34" s="108"/>
      <c r="Q34" s="110">
        <f t="shared" si="3"/>
        <v>0</v>
      </c>
      <c r="R34" s="110">
        <f t="shared" si="14"/>
        <v>0</v>
      </c>
      <c r="S34" s="109">
        <f t="shared" si="15"/>
        <v>0</v>
      </c>
      <c r="T34" s="46" t="str">
        <f t="shared" si="16"/>
        <v>-</v>
      </c>
    </row>
    <row r="35" spans="1:20" ht="16" customHeight="1" x14ac:dyDescent="0.15">
      <c r="A35" s="46"/>
      <c r="B35" s="115"/>
      <c r="C35" s="115"/>
      <c r="D35" s="46"/>
      <c r="E35" s="103"/>
      <c r="F35" s="47">
        <f>SUMIFS(tblCongThuc[Thành tiền],tblCongThuc[Mã món],$A35,tblCongThuc[Size],$D35,tblCongThuc[Loại CP],F$9)</f>
        <v>0</v>
      </c>
      <c r="G35" s="47">
        <f>SUMIFS(tblCongThuc[Thành tiền],tblCongThuc[Mã món],$A35,tblCongThuc[Size],$D35,tblCongThuc[Loại CP],G$9)</f>
        <v>0</v>
      </c>
      <c r="H35" s="47">
        <f>SUMIFS(tblCongThuc[Thành tiền],tblCongThuc[Mã món],$A35,tblCongThuc[Size],$D35,tblCongThuc[Loại CP],H$9)</f>
        <v>0</v>
      </c>
      <c r="I35" s="47">
        <f>SUMIFS(tblCongThuc[Thành tiền],tblCongThuc[Mã món],$A35,tblCongThuc[Size],$D35,tblCongThuc[Loại CP],I$9)</f>
        <v>0</v>
      </c>
      <c r="J35" s="47">
        <f t="shared" si="9"/>
        <v>0</v>
      </c>
      <c r="K35" s="47">
        <f t="shared" si="10"/>
        <v>0</v>
      </c>
      <c r="L35" s="108"/>
      <c r="M35" s="109">
        <f t="shared" si="11"/>
        <v>0</v>
      </c>
      <c r="N35" s="110">
        <f t="shared" si="12"/>
        <v>0</v>
      </c>
      <c r="O35" s="109">
        <f t="shared" si="13"/>
        <v>0</v>
      </c>
      <c r="P35" s="108"/>
      <c r="Q35" s="110">
        <f t="shared" si="3"/>
        <v>0</v>
      </c>
      <c r="R35" s="110">
        <f t="shared" si="14"/>
        <v>0</v>
      </c>
      <c r="S35" s="109">
        <f t="shared" si="15"/>
        <v>0</v>
      </c>
      <c r="T35" s="46" t="str">
        <f t="shared" si="16"/>
        <v>-</v>
      </c>
    </row>
    <row r="36" spans="1:20" ht="16" customHeight="1" x14ac:dyDescent="0.15">
      <c r="A36" s="46"/>
      <c r="B36" s="115"/>
      <c r="C36" s="115"/>
      <c r="D36" s="46"/>
      <c r="E36" s="103"/>
      <c r="F36" s="47">
        <f>SUMIFS(tblCongThuc[Thành tiền],tblCongThuc[Mã món],$A36,tblCongThuc[Size],$D36,tblCongThuc[Loại CP],F$9)</f>
        <v>0</v>
      </c>
      <c r="G36" s="47">
        <f>SUMIFS(tblCongThuc[Thành tiền],tblCongThuc[Mã món],$A36,tblCongThuc[Size],$D36,tblCongThuc[Loại CP],G$9)</f>
        <v>0</v>
      </c>
      <c r="H36" s="47">
        <f>SUMIFS(tblCongThuc[Thành tiền],tblCongThuc[Mã món],$A36,tblCongThuc[Size],$D36,tblCongThuc[Loại CP],H$9)</f>
        <v>0</v>
      </c>
      <c r="I36" s="47">
        <f>SUMIFS(tblCongThuc[Thành tiền],tblCongThuc[Mã món],$A36,tblCongThuc[Size],$D36,tblCongThuc[Loại CP],I$9)</f>
        <v>0</v>
      </c>
      <c r="J36" s="47">
        <f t="shared" si="9"/>
        <v>0</v>
      </c>
      <c r="K36" s="47">
        <f t="shared" si="10"/>
        <v>0</v>
      </c>
      <c r="L36" s="108"/>
      <c r="M36" s="109">
        <f t="shared" si="11"/>
        <v>0</v>
      </c>
      <c r="N36" s="110">
        <f t="shared" si="12"/>
        <v>0</v>
      </c>
      <c r="O36" s="109">
        <f t="shared" si="13"/>
        <v>0</v>
      </c>
      <c r="P36" s="108"/>
      <c r="Q36" s="110">
        <f t="shared" si="3"/>
        <v>0</v>
      </c>
      <c r="R36" s="110">
        <f t="shared" si="14"/>
        <v>0</v>
      </c>
      <c r="S36" s="109">
        <f t="shared" si="15"/>
        <v>0</v>
      </c>
      <c r="T36" s="46" t="str">
        <f t="shared" si="16"/>
        <v>-</v>
      </c>
    </row>
    <row r="37" spans="1:20" ht="16" customHeight="1" x14ac:dyDescent="0.15">
      <c r="A37" s="46"/>
      <c r="B37" s="115"/>
      <c r="C37" s="115"/>
      <c r="D37" s="46"/>
      <c r="E37" s="103"/>
      <c r="F37" s="47">
        <f>SUMIFS(tblCongThuc[Thành tiền],tblCongThuc[Mã món],$A37,tblCongThuc[Size],$D37,tblCongThuc[Loại CP],F$9)</f>
        <v>0</v>
      </c>
      <c r="G37" s="47">
        <f>SUMIFS(tblCongThuc[Thành tiền],tblCongThuc[Mã món],$A37,tblCongThuc[Size],$D37,tblCongThuc[Loại CP],G$9)</f>
        <v>0</v>
      </c>
      <c r="H37" s="47">
        <f>SUMIFS(tblCongThuc[Thành tiền],tblCongThuc[Mã món],$A37,tblCongThuc[Size],$D37,tblCongThuc[Loại CP],H$9)</f>
        <v>0</v>
      </c>
      <c r="I37" s="47">
        <f>SUMIFS(tblCongThuc[Thành tiền],tblCongThuc[Mã món],$A37,tblCongThuc[Size],$D37,tblCongThuc[Loại CP],I$9)</f>
        <v>0</v>
      </c>
      <c r="J37" s="47">
        <f t="shared" si="9"/>
        <v>0</v>
      </c>
      <c r="K37" s="47">
        <f t="shared" si="10"/>
        <v>0</v>
      </c>
      <c r="L37" s="108"/>
      <c r="M37" s="109">
        <f t="shared" si="11"/>
        <v>0</v>
      </c>
      <c r="N37" s="110">
        <f t="shared" si="12"/>
        <v>0</v>
      </c>
      <c r="O37" s="109">
        <f t="shared" si="13"/>
        <v>0</v>
      </c>
      <c r="P37" s="108"/>
      <c r="Q37" s="110">
        <f t="shared" si="3"/>
        <v>0</v>
      </c>
      <c r="R37" s="110">
        <f t="shared" si="14"/>
        <v>0</v>
      </c>
      <c r="S37" s="109">
        <f t="shared" si="15"/>
        <v>0</v>
      </c>
      <c r="T37" s="46" t="str">
        <f t="shared" si="16"/>
        <v>-</v>
      </c>
    </row>
    <row r="38" spans="1:20" ht="16" customHeight="1" x14ac:dyDescent="0.15">
      <c r="A38" s="46"/>
      <c r="B38" s="115"/>
      <c r="C38" s="115"/>
      <c r="D38" s="46"/>
      <c r="E38" s="103"/>
      <c r="F38" s="47">
        <f>SUMIFS(tblCongThuc[Thành tiền],tblCongThuc[Mã món],$A38,tblCongThuc[Size],$D38,tblCongThuc[Loại CP],F$9)</f>
        <v>0</v>
      </c>
      <c r="G38" s="47">
        <f>SUMIFS(tblCongThuc[Thành tiền],tblCongThuc[Mã món],$A38,tblCongThuc[Size],$D38,tblCongThuc[Loại CP],G$9)</f>
        <v>0</v>
      </c>
      <c r="H38" s="47">
        <f>SUMIFS(tblCongThuc[Thành tiền],tblCongThuc[Mã món],$A38,tblCongThuc[Size],$D38,tblCongThuc[Loại CP],H$9)</f>
        <v>0</v>
      </c>
      <c r="I38" s="47">
        <f>SUMIFS(tblCongThuc[Thành tiền],tblCongThuc[Mã món],$A38,tblCongThuc[Size],$D38,tblCongThuc[Loại CP],I$9)</f>
        <v>0</v>
      </c>
      <c r="J38" s="47">
        <f t="shared" si="9"/>
        <v>0</v>
      </c>
      <c r="K38" s="47">
        <f t="shared" si="10"/>
        <v>0</v>
      </c>
      <c r="L38" s="108"/>
      <c r="M38" s="109">
        <f t="shared" si="11"/>
        <v>0</v>
      </c>
      <c r="N38" s="110">
        <f t="shared" si="12"/>
        <v>0</v>
      </c>
      <c r="O38" s="109">
        <f t="shared" si="13"/>
        <v>0</v>
      </c>
      <c r="P38" s="108"/>
      <c r="Q38" s="110">
        <f t="shared" si="3"/>
        <v>0</v>
      </c>
      <c r="R38" s="110">
        <f t="shared" si="14"/>
        <v>0</v>
      </c>
      <c r="S38" s="109">
        <f t="shared" si="15"/>
        <v>0</v>
      </c>
      <c r="T38" s="46" t="str">
        <f t="shared" si="16"/>
        <v>-</v>
      </c>
    </row>
    <row r="39" spans="1:20" ht="16" customHeight="1" x14ac:dyDescent="0.15">
      <c r="A39" s="46"/>
      <c r="B39" s="115"/>
      <c r="C39" s="115"/>
      <c r="D39" s="46"/>
      <c r="E39" s="103"/>
      <c r="F39" s="47">
        <f>SUMIFS(tblCongThuc[Thành tiền],tblCongThuc[Mã món],$A39,tblCongThuc[Size],$D39,tblCongThuc[Loại CP],F$9)</f>
        <v>0</v>
      </c>
      <c r="G39" s="47">
        <f>SUMIFS(tblCongThuc[Thành tiền],tblCongThuc[Mã món],$A39,tblCongThuc[Size],$D39,tblCongThuc[Loại CP],G$9)</f>
        <v>0</v>
      </c>
      <c r="H39" s="47">
        <f>SUMIFS(tblCongThuc[Thành tiền],tblCongThuc[Mã món],$A39,tblCongThuc[Size],$D39,tblCongThuc[Loại CP],H$9)</f>
        <v>0</v>
      </c>
      <c r="I39" s="47">
        <f>SUMIFS(tblCongThuc[Thành tiền],tblCongThuc[Mã món],$A39,tblCongThuc[Size],$D39,tblCongThuc[Loại CP],I$9)</f>
        <v>0</v>
      </c>
      <c r="J39" s="47">
        <f t="shared" si="9"/>
        <v>0</v>
      </c>
      <c r="K39" s="47">
        <f t="shared" si="10"/>
        <v>0</v>
      </c>
      <c r="L39" s="108"/>
      <c r="M39" s="109">
        <f t="shared" si="11"/>
        <v>0</v>
      </c>
      <c r="N39" s="110">
        <f t="shared" si="12"/>
        <v>0</v>
      </c>
      <c r="O39" s="109">
        <f t="shared" si="13"/>
        <v>0</v>
      </c>
      <c r="P39" s="108"/>
      <c r="Q39" s="110">
        <f t="shared" si="3"/>
        <v>0</v>
      </c>
      <c r="R39" s="110">
        <f t="shared" si="14"/>
        <v>0</v>
      </c>
      <c r="S39" s="109">
        <f t="shared" si="15"/>
        <v>0</v>
      </c>
      <c r="T39" s="46" t="str">
        <f t="shared" si="16"/>
        <v>-</v>
      </c>
    </row>
    <row r="40" spans="1:20" ht="16" customHeight="1" x14ac:dyDescent="0.15">
      <c r="A40" s="46"/>
      <c r="B40" s="115"/>
      <c r="C40" s="115"/>
      <c r="D40" s="46"/>
      <c r="E40" s="103"/>
      <c r="F40" s="47">
        <f>SUMIFS(tblCongThuc[Thành tiền],tblCongThuc[Mã món],$A40,tblCongThuc[Size],$D40,tblCongThuc[Loại CP],F$9)</f>
        <v>0</v>
      </c>
      <c r="G40" s="47">
        <f>SUMIFS(tblCongThuc[Thành tiền],tblCongThuc[Mã món],$A40,tblCongThuc[Size],$D40,tblCongThuc[Loại CP],G$9)</f>
        <v>0</v>
      </c>
      <c r="H40" s="47">
        <f>SUMIFS(tblCongThuc[Thành tiền],tblCongThuc[Mã món],$A40,tblCongThuc[Size],$D40,tblCongThuc[Loại CP],H$9)</f>
        <v>0</v>
      </c>
      <c r="I40" s="47">
        <f>SUMIFS(tblCongThuc[Thành tiền],tblCongThuc[Mã món],$A40,tblCongThuc[Size],$D40,tblCongThuc[Loại CP],I$9)</f>
        <v>0</v>
      </c>
      <c r="J40" s="47">
        <f t="shared" si="9"/>
        <v>0</v>
      </c>
      <c r="K40" s="47">
        <f t="shared" si="10"/>
        <v>0</v>
      </c>
      <c r="L40" s="108"/>
      <c r="M40" s="109">
        <f t="shared" si="11"/>
        <v>0</v>
      </c>
      <c r="N40" s="110">
        <f t="shared" si="12"/>
        <v>0</v>
      </c>
      <c r="O40" s="109">
        <f t="shared" si="13"/>
        <v>0</v>
      </c>
      <c r="P40" s="108"/>
      <c r="Q40" s="110">
        <f t="shared" si="3"/>
        <v>0</v>
      </c>
      <c r="R40" s="110">
        <f t="shared" si="14"/>
        <v>0</v>
      </c>
      <c r="S40" s="109">
        <f t="shared" si="15"/>
        <v>0</v>
      </c>
      <c r="T40" s="46" t="str">
        <f t="shared" si="16"/>
        <v>-</v>
      </c>
    </row>
    <row r="41" spans="1:20" ht="16" customHeight="1" x14ac:dyDescent="0.15">
      <c r="A41" s="46"/>
      <c r="B41" s="115"/>
      <c r="C41" s="115"/>
      <c r="D41" s="46"/>
      <c r="E41" s="103"/>
      <c r="F41" s="47">
        <f>SUMIFS(tblCongThuc[Thành tiền],tblCongThuc[Mã món],$A41,tblCongThuc[Size],$D41,tblCongThuc[Loại CP],F$9)</f>
        <v>0</v>
      </c>
      <c r="G41" s="47">
        <f>SUMIFS(tblCongThuc[Thành tiền],tblCongThuc[Mã món],$A41,tblCongThuc[Size],$D41,tblCongThuc[Loại CP],G$9)</f>
        <v>0</v>
      </c>
      <c r="H41" s="47">
        <f>SUMIFS(tblCongThuc[Thành tiền],tblCongThuc[Mã món],$A41,tblCongThuc[Size],$D41,tblCongThuc[Loại CP],H$9)</f>
        <v>0</v>
      </c>
      <c r="I41" s="47">
        <f>SUMIFS(tblCongThuc[Thành tiền],tblCongThuc[Mã món],$A41,tblCongThuc[Size],$D41,tblCongThuc[Loại CP],I$9)</f>
        <v>0</v>
      </c>
      <c r="J41" s="47">
        <f t="shared" si="9"/>
        <v>0</v>
      </c>
      <c r="K41" s="47">
        <f t="shared" si="10"/>
        <v>0</v>
      </c>
      <c r="L41" s="108"/>
      <c r="M41" s="109">
        <f t="shared" si="11"/>
        <v>0</v>
      </c>
      <c r="N41" s="110">
        <f t="shared" si="12"/>
        <v>0</v>
      </c>
      <c r="O41" s="109">
        <f t="shared" si="13"/>
        <v>0</v>
      </c>
      <c r="P41" s="108"/>
      <c r="Q41" s="110">
        <f t="shared" si="3"/>
        <v>0</v>
      </c>
      <c r="R41" s="110">
        <f t="shared" si="14"/>
        <v>0</v>
      </c>
      <c r="S41" s="109">
        <f t="shared" si="15"/>
        <v>0</v>
      </c>
      <c r="T41" s="46" t="str">
        <f t="shared" si="16"/>
        <v>-</v>
      </c>
    </row>
    <row r="42" spans="1:20" ht="16" customHeight="1" x14ac:dyDescent="0.15">
      <c r="A42" s="46"/>
      <c r="B42" s="115"/>
      <c r="C42" s="115"/>
      <c r="D42" s="46"/>
      <c r="E42" s="103"/>
      <c r="F42" s="47">
        <f>SUMIFS(tblCongThuc[Thành tiền],tblCongThuc[Mã món],$A42,tblCongThuc[Size],$D42,tblCongThuc[Loại CP],F$9)</f>
        <v>0</v>
      </c>
      <c r="G42" s="47">
        <f>SUMIFS(tblCongThuc[Thành tiền],tblCongThuc[Mã món],$A42,tblCongThuc[Size],$D42,tblCongThuc[Loại CP],G$9)</f>
        <v>0</v>
      </c>
      <c r="H42" s="47">
        <f>SUMIFS(tblCongThuc[Thành tiền],tblCongThuc[Mã món],$A42,tblCongThuc[Size],$D42,tblCongThuc[Loại CP],H$9)</f>
        <v>0</v>
      </c>
      <c r="I42" s="47">
        <f>SUMIFS(tblCongThuc[Thành tiền],tblCongThuc[Mã món],$A42,tblCongThuc[Size],$D42,tblCongThuc[Loại CP],I$9)</f>
        <v>0</v>
      </c>
      <c r="J42" s="47">
        <f t="shared" si="9"/>
        <v>0</v>
      </c>
      <c r="K42" s="47">
        <f t="shared" si="10"/>
        <v>0</v>
      </c>
      <c r="L42" s="108"/>
      <c r="M42" s="109">
        <f t="shared" si="11"/>
        <v>0</v>
      </c>
      <c r="N42" s="110">
        <f t="shared" si="12"/>
        <v>0</v>
      </c>
      <c r="O42" s="109">
        <f t="shared" si="13"/>
        <v>0</v>
      </c>
      <c r="P42" s="108"/>
      <c r="Q42" s="110">
        <f t="shared" si="3"/>
        <v>0</v>
      </c>
      <c r="R42" s="110">
        <f t="shared" si="14"/>
        <v>0</v>
      </c>
      <c r="S42" s="109">
        <f t="shared" si="15"/>
        <v>0</v>
      </c>
      <c r="T42" s="46" t="str">
        <f t="shared" si="16"/>
        <v>-</v>
      </c>
    </row>
    <row r="43" spans="1:20" ht="16" customHeight="1" x14ac:dyDescent="0.15">
      <c r="A43" s="46"/>
      <c r="B43" s="115"/>
      <c r="C43" s="115"/>
      <c r="D43" s="46"/>
      <c r="E43" s="103"/>
      <c r="F43" s="47">
        <f>SUMIFS(tblCongThuc[Thành tiền],tblCongThuc[Mã món],$A43,tblCongThuc[Size],$D43,tblCongThuc[Loại CP],F$9)</f>
        <v>0</v>
      </c>
      <c r="G43" s="47">
        <f>SUMIFS(tblCongThuc[Thành tiền],tblCongThuc[Mã món],$A43,tblCongThuc[Size],$D43,tblCongThuc[Loại CP],G$9)</f>
        <v>0</v>
      </c>
      <c r="H43" s="47">
        <f>SUMIFS(tblCongThuc[Thành tiền],tblCongThuc[Mã món],$A43,tblCongThuc[Size],$D43,tblCongThuc[Loại CP],H$9)</f>
        <v>0</v>
      </c>
      <c r="I43" s="47">
        <f>SUMIFS(tblCongThuc[Thành tiền],tblCongThuc[Mã món],$A43,tblCongThuc[Size],$D43,tblCongThuc[Loại CP],I$9)</f>
        <v>0</v>
      </c>
      <c r="J43" s="47">
        <f t="shared" si="9"/>
        <v>0</v>
      </c>
      <c r="K43" s="47">
        <f t="shared" si="10"/>
        <v>0</v>
      </c>
      <c r="L43" s="108"/>
      <c r="M43" s="109">
        <f t="shared" si="11"/>
        <v>0</v>
      </c>
      <c r="N43" s="110">
        <f t="shared" si="12"/>
        <v>0</v>
      </c>
      <c r="O43" s="109">
        <f t="shared" si="13"/>
        <v>0</v>
      </c>
      <c r="P43" s="108"/>
      <c r="Q43" s="110">
        <f t="shared" si="3"/>
        <v>0</v>
      </c>
      <c r="R43" s="110">
        <f t="shared" si="14"/>
        <v>0</v>
      </c>
      <c r="S43" s="109">
        <f t="shared" si="15"/>
        <v>0</v>
      </c>
      <c r="T43" s="46" t="str">
        <f t="shared" si="16"/>
        <v>-</v>
      </c>
    </row>
    <row r="44" spans="1:20" ht="16" customHeight="1" x14ac:dyDescent="0.15">
      <c r="A44" s="46"/>
      <c r="B44" s="115"/>
      <c r="C44" s="115"/>
      <c r="D44" s="46"/>
      <c r="E44" s="103"/>
      <c r="F44" s="47">
        <f>SUMIFS(tblCongThuc[Thành tiền],tblCongThuc[Mã món],$A44,tblCongThuc[Size],$D44,tblCongThuc[Loại CP],F$9)</f>
        <v>0</v>
      </c>
      <c r="G44" s="47">
        <f>SUMIFS(tblCongThuc[Thành tiền],tblCongThuc[Mã món],$A44,tblCongThuc[Size],$D44,tblCongThuc[Loại CP],G$9)</f>
        <v>0</v>
      </c>
      <c r="H44" s="47">
        <f>SUMIFS(tblCongThuc[Thành tiền],tblCongThuc[Mã món],$A44,tblCongThuc[Size],$D44,tblCongThuc[Loại CP],H$9)</f>
        <v>0</v>
      </c>
      <c r="I44" s="47">
        <f>SUMIFS(tblCongThuc[Thành tiền],tblCongThuc[Mã món],$A44,tblCongThuc[Size],$D44,tblCongThuc[Loại CP],I$9)</f>
        <v>0</v>
      </c>
      <c r="J44" s="47">
        <f t="shared" si="9"/>
        <v>0</v>
      </c>
      <c r="K44" s="47">
        <f t="shared" si="10"/>
        <v>0</v>
      </c>
      <c r="L44" s="108"/>
      <c r="M44" s="109">
        <f t="shared" si="11"/>
        <v>0</v>
      </c>
      <c r="N44" s="110">
        <f t="shared" si="12"/>
        <v>0</v>
      </c>
      <c r="O44" s="109">
        <f t="shared" si="13"/>
        <v>0</v>
      </c>
      <c r="P44" s="108"/>
      <c r="Q44" s="110">
        <f t="shared" si="3"/>
        <v>0</v>
      </c>
      <c r="R44" s="110">
        <f t="shared" si="14"/>
        <v>0</v>
      </c>
      <c r="S44" s="109">
        <f t="shared" si="15"/>
        <v>0</v>
      </c>
      <c r="T44" s="46" t="str">
        <f t="shared" si="16"/>
        <v>-</v>
      </c>
    </row>
    <row r="45" spans="1:20" ht="16" customHeight="1" x14ac:dyDescent="0.15">
      <c r="A45" s="46"/>
      <c r="B45" s="115"/>
      <c r="C45" s="115"/>
      <c r="D45" s="46"/>
      <c r="E45" s="103"/>
      <c r="F45" s="47">
        <f>SUMIFS(tblCongThuc[Thành tiền],tblCongThuc[Mã món],$A45,tblCongThuc[Size],$D45,tblCongThuc[Loại CP],F$9)</f>
        <v>0</v>
      </c>
      <c r="G45" s="47">
        <f>SUMIFS(tblCongThuc[Thành tiền],tblCongThuc[Mã món],$A45,tblCongThuc[Size],$D45,tblCongThuc[Loại CP],G$9)</f>
        <v>0</v>
      </c>
      <c r="H45" s="47">
        <f>SUMIFS(tblCongThuc[Thành tiền],tblCongThuc[Mã món],$A45,tblCongThuc[Size],$D45,tblCongThuc[Loại CP],H$9)</f>
        <v>0</v>
      </c>
      <c r="I45" s="47">
        <f>SUMIFS(tblCongThuc[Thành tiền],tblCongThuc[Mã món],$A45,tblCongThuc[Size],$D45,tblCongThuc[Loại CP],I$9)</f>
        <v>0</v>
      </c>
      <c r="J45" s="47">
        <f t="shared" si="9"/>
        <v>0</v>
      </c>
      <c r="K45" s="47">
        <f t="shared" si="10"/>
        <v>0</v>
      </c>
      <c r="L45" s="108"/>
      <c r="M45" s="109">
        <f t="shared" si="11"/>
        <v>0</v>
      </c>
      <c r="N45" s="110">
        <f t="shared" si="12"/>
        <v>0</v>
      </c>
      <c r="O45" s="109">
        <f t="shared" si="13"/>
        <v>0</v>
      </c>
      <c r="P45" s="108"/>
      <c r="Q45" s="110">
        <f t="shared" si="3"/>
        <v>0</v>
      </c>
      <c r="R45" s="110">
        <f t="shared" si="14"/>
        <v>0</v>
      </c>
      <c r="S45" s="109">
        <f t="shared" si="15"/>
        <v>0</v>
      </c>
      <c r="T45" s="46" t="str">
        <f t="shared" si="16"/>
        <v>-</v>
      </c>
    </row>
    <row r="46" spans="1:20" ht="16" customHeight="1" x14ac:dyDescent="0.15">
      <c r="A46" s="46"/>
      <c r="B46" s="115"/>
      <c r="C46" s="115"/>
      <c r="D46" s="46"/>
      <c r="E46" s="103"/>
      <c r="F46" s="47">
        <f>SUMIFS(tblCongThuc[Thành tiền],tblCongThuc[Mã món],$A46,tblCongThuc[Size],$D46,tblCongThuc[Loại CP],F$9)</f>
        <v>0</v>
      </c>
      <c r="G46" s="47">
        <f>SUMIFS(tblCongThuc[Thành tiền],tblCongThuc[Mã món],$A46,tblCongThuc[Size],$D46,tblCongThuc[Loại CP],G$9)</f>
        <v>0</v>
      </c>
      <c r="H46" s="47">
        <f>SUMIFS(tblCongThuc[Thành tiền],tblCongThuc[Mã món],$A46,tblCongThuc[Size],$D46,tblCongThuc[Loại CP],H$9)</f>
        <v>0</v>
      </c>
      <c r="I46" s="47">
        <f>SUMIFS(tblCongThuc[Thành tiền],tblCongThuc[Mã món],$A46,tblCongThuc[Size],$D46,tblCongThuc[Loại CP],I$9)</f>
        <v>0</v>
      </c>
      <c r="J46" s="47">
        <f t="shared" si="9"/>
        <v>0</v>
      </c>
      <c r="K46" s="47">
        <f t="shared" si="10"/>
        <v>0</v>
      </c>
      <c r="L46" s="108"/>
      <c r="M46" s="109">
        <f t="shared" si="11"/>
        <v>0</v>
      </c>
      <c r="N46" s="110">
        <f t="shared" si="12"/>
        <v>0</v>
      </c>
      <c r="O46" s="109">
        <f t="shared" si="13"/>
        <v>0</v>
      </c>
      <c r="P46" s="108"/>
      <c r="Q46" s="110">
        <f t="shared" si="3"/>
        <v>0</v>
      </c>
      <c r="R46" s="110">
        <f t="shared" si="14"/>
        <v>0</v>
      </c>
      <c r="S46" s="109">
        <f t="shared" si="15"/>
        <v>0</v>
      </c>
      <c r="T46" s="46" t="str">
        <f t="shared" si="16"/>
        <v>-</v>
      </c>
    </row>
    <row r="47" spans="1:20" ht="16" customHeight="1" x14ac:dyDescent="0.15">
      <c r="A47" s="46"/>
      <c r="B47" s="115"/>
      <c r="C47" s="115"/>
      <c r="D47" s="46"/>
      <c r="E47" s="103"/>
      <c r="F47" s="47">
        <f>SUMIFS(tblCongThuc[Thành tiền],tblCongThuc[Mã món],$A47,tblCongThuc[Size],$D47,tblCongThuc[Loại CP],F$9)</f>
        <v>0</v>
      </c>
      <c r="G47" s="47">
        <f>SUMIFS(tblCongThuc[Thành tiền],tblCongThuc[Mã món],$A47,tblCongThuc[Size],$D47,tblCongThuc[Loại CP],G$9)</f>
        <v>0</v>
      </c>
      <c r="H47" s="47">
        <f>SUMIFS(tblCongThuc[Thành tiền],tblCongThuc[Mã món],$A47,tblCongThuc[Size],$D47,tblCongThuc[Loại CP],H$9)</f>
        <v>0</v>
      </c>
      <c r="I47" s="47">
        <f>SUMIFS(tblCongThuc[Thành tiền],tblCongThuc[Mã món],$A47,tblCongThuc[Size],$D47,tblCongThuc[Loại CP],I$9)</f>
        <v>0</v>
      </c>
      <c r="J47" s="47">
        <f t="shared" si="9"/>
        <v>0</v>
      </c>
      <c r="K47" s="47">
        <f t="shared" si="10"/>
        <v>0</v>
      </c>
      <c r="L47" s="108"/>
      <c r="M47" s="109">
        <f t="shared" si="11"/>
        <v>0</v>
      </c>
      <c r="N47" s="110">
        <f t="shared" si="12"/>
        <v>0</v>
      </c>
      <c r="O47" s="109">
        <f t="shared" si="13"/>
        <v>0</v>
      </c>
      <c r="P47" s="108"/>
      <c r="Q47" s="110">
        <f t="shared" si="3"/>
        <v>0</v>
      </c>
      <c r="R47" s="110">
        <f t="shared" si="14"/>
        <v>0</v>
      </c>
      <c r="S47" s="109">
        <f t="shared" si="15"/>
        <v>0</v>
      </c>
      <c r="T47" s="46" t="str">
        <f t="shared" si="16"/>
        <v>-</v>
      </c>
    </row>
    <row r="48" spans="1:20" ht="16" customHeight="1" x14ac:dyDescent="0.15">
      <c r="A48" s="46"/>
      <c r="B48" s="115"/>
      <c r="C48" s="115"/>
      <c r="D48" s="46"/>
      <c r="E48" s="103"/>
      <c r="F48" s="47">
        <f>SUMIFS(tblCongThuc[Thành tiền],tblCongThuc[Mã món],$A48,tblCongThuc[Size],$D48,tblCongThuc[Loại CP],F$9)</f>
        <v>0</v>
      </c>
      <c r="G48" s="47">
        <f>SUMIFS(tblCongThuc[Thành tiền],tblCongThuc[Mã món],$A48,tblCongThuc[Size],$D48,tblCongThuc[Loại CP],G$9)</f>
        <v>0</v>
      </c>
      <c r="H48" s="47">
        <f>SUMIFS(tblCongThuc[Thành tiền],tblCongThuc[Mã món],$A48,tblCongThuc[Size],$D48,tblCongThuc[Loại CP],H$9)</f>
        <v>0</v>
      </c>
      <c r="I48" s="47">
        <f>SUMIFS(tblCongThuc[Thành tiền],tblCongThuc[Mã món],$A48,tblCongThuc[Size],$D48,tblCongThuc[Loại CP],I$9)</f>
        <v>0</v>
      </c>
      <c r="J48" s="47">
        <f t="shared" si="9"/>
        <v>0</v>
      </c>
      <c r="K48" s="47">
        <f t="shared" si="10"/>
        <v>0</v>
      </c>
      <c r="L48" s="108"/>
      <c r="M48" s="109">
        <f t="shared" si="11"/>
        <v>0</v>
      </c>
      <c r="N48" s="110">
        <f t="shared" si="12"/>
        <v>0</v>
      </c>
      <c r="O48" s="109">
        <f t="shared" si="13"/>
        <v>0</v>
      </c>
      <c r="P48" s="108"/>
      <c r="Q48" s="110">
        <f t="shared" si="3"/>
        <v>0</v>
      </c>
      <c r="R48" s="110">
        <f t="shared" si="14"/>
        <v>0</v>
      </c>
      <c r="S48" s="109">
        <f t="shared" si="15"/>
        <v>0</v>
      </c>
      <c r="T48" s="46" t="str">
        <f t="shared" si="16"/>
        <v>-</v>
      </c>
    </row>
    <row r="49" spans="1:20" ht="16" customHeight="1" x14ac:dyDescent="0.15">
      <c r="A49" s="46"/>
      <c r="B49" s="115"/>
      <c r="C49" s="115"/>
      <c r="D49" s="46"/>
      <c r="E49" s="103"/>
      <c r="F49" s="47">
        <f>SUMIFS(tblCongThuc[Thành tiền],tblCongThuc[Mã món],$A49,tblCongThuc[Size],$D49,tblCongThuc[Loại CP],F$9)</f>
        <v>0</v>
      </c>
      <c r="G49" s="47">
        <f>SUMIFS(tblCongThuc[Thành tiền],tblCongThuc[Mã món],$A49,tblCongThuc[Size],$D49,tblCongThuc[Loại CP],G$9)</f>
        <v>0</v>
      </c>
      <c r="H49" s="47">
        <f>SUMIFS(tblCongThuc[Thành tiền],tblCongThuc[Mã món],$A49,tblCongThuc[Size],$D49,tblCongThuc[Loại CP],H$9)</f>
        <v>0</v>
      </c>
      <c r="I49" s="47">
        <f>SUMIFS(tblCongThuc[Thành tiền],tblCongThuc[Mã món],$A49,tblCongThuc[Size],$D49,tblCongThuc[Loại CP],I$9)</f>
        <v>0</v>
      </c>
      <c r="J49" s="47">
        <f t="shared" si="9"/>
        <v>0</v>
      </c>
      <c r="K49" s="47">
        <f t="shared" si="10"/>
        <v>0</v>
      </c>
      <c r="L49" s="108"/>
      <c r="M49" s="109">
        <f t="shared" si="11"/>
        <v>0</v>
      </c>
      <c r="N49" s="110">
        <f t="shared" si="12"/>
        <v>0</v>
      </c>
      <c r="O49" s="109">
        <f t="shared" si="13"/>
        <v>0</v>
      </c>
      <c r="P49" s="108"/>
      <c r="Q49" s="110">
        <f t="shared" si="3"/>
        <v>0</v>
      </c>
      <c r="R49" s="110">
        <f t="shared" si="14"/>
        <v>0</v>
      </c>
      <c r="S49" s="109">
        <f t="shared" si="15"/>
        <v>0</v>
      </c>
      <c r="T49" s="46" t="str">
        <f t="shared" si="16"/>
        <v>-</v>
      </c>
    </row>
    <row r="50" spans="1:20" ht="16" customHeight="1" x14ac:dyDescent="0.15">
      <c r="A50" s="46"/>
      <c r="B50" s="115"/>
      <c r="C50" s="115"/>
      <c r="D50" s="46"/>
      <c r="E50" s="103"/>
      <c r="F50" s="47">
        <f>SUMIFS(tblCongThuc[Thành tiền],tblCongThuc[Mã món],$A50,tblCongThuc[Size],$D50,tblCongThuc[Loại CP],F$9)</f>
        <v>0</v>
      </c>
      <c r="G50" s="47">
        <f>SUMIFS(tblCongThuc[Thành tiền],tblCongThuc[Mã món],$A50,tblCongThuc[Size],$D50,tblCongThuc[Loại CP],G$9)</f>
        <v>0</v>
      </c>
      <c r="H50" s="47">
        <f>SUMIFS(tblCongThuc[Thành tiền],tblCongThuc[Mã món],$A50,tblCongThuc[Size],$D50,tblCongThuc[Loại CP],H$9)</f>
        <v>0</v>
      </c>
      <c r="I50" s="47">
        <f>SUMIFS(tblCongThuc[Thành tiền],tblCongThuc[Mã món],$A50,tblCongThuc[Size],$D50,tblCongThuc[Loại CP],I$9)</f>
        <v>0</v>
      </c>
      <c r="J50" s="47">
        <f t="shared" si="9"/>
        <v>0</v>
      </c>
      <c r="K50" s="47">
        <f t="shared" si="10"/>
        <v>0</v>
      </c>
      <c r="L50" s="108"/>
      <c r="M50" s="109">
        <f t="shared" si="11"/>
        <v>0</v>
      </c>
      <c r="N50" s="110">
        <f t="shared" si="12"/>
        <v>0</v>
      </c>
      <c r="O50" s="109">
        <f t="shared" si="13"/>
        <v>0</v>
      </c>
      <c r="P50" s="108"/>
      <c r="Q50" s="110">
        <f t="shared" si="3"/>
        <v>0</v>
      </c>
      <c r="R50" s="110">
        <f t="shared" si="14"/>
        <v>0</v>
      </c>
      <c r="S50" s="109">
        <f t="shared" si="15"/>
        <v>0</v>
      </c>
      <c r="T50" s="46" t="str">
        <f t="shared" si="16"/>
        <v>-</v>
      </c>
    </row>
    <row r="51" spans="1:20" ht="16" customHeight="1" x14ac:dyDescent="0.15">
      <c r="A51" s="46"/>
      <c r="B51" s="115"/>
      <c r="C51" s="115"/>
      <c r="D51" s="46"/>
      <c r="E51" s="103"/>
      <c r="F51" s="47">
        <f>SUMIFS(tblCongThuc[Thành tiền],tblCongThuc[Mã món],$A51,tblCongThuc[Size],$D51,tblCongThuc[Loại CP],F$9)</f>
        <v>0</v>
      </c>
      <c r="G51" s="47">
        <f>SUMIFS(tblCongThuc[Thành tiền],tblCongThuc[Mã món],$A51,tblCongThuc[Size],$D51,tblCongThuc[Loại CP],G$9)</f>
        <v>0</v>
      </c>
      <c r="H51" s="47">
        <f>SUMIFS(tblCongThuc[Thành tiền],tblCongThuc[Mã món],$A51,tblCongThuc[Size],$D51,tblCongThuc[Loại CP],H$9)</f>
        <v>0</v>
      </c>
      <c r="I51" s="47">
        <f>SUMIFS(tblCongThuc[Thành tiền],tblCongThuc[Mã món],$A51,tblCongThuc[Size],$D51,tblCongThuc[Loại CP],I$9)</f>
        <v>0</v>
      </c>
      <c r="J51" s="47">
        <f t="shared" si="9"/>
        <v>0</v>
      </c>
      <c r="K51" s="47">
        <f t="shared" si="10"/>
        <v>0</v>
      </c>
      <c r="L51" s="108"/>
      <c r="M51" s="109">
        <f t="shared" si="11"/>
        <v>0</v>
      </c>
      <c r="N51" s="110">
        <f t="shared" si="12"/>
        <v>0</v>
      </c>
      <c r="O51" s="109">
        <f t="shared" si="13"/>
        <v>0</v>
      </c>
      <c r="P51" s="108"/>
      <c r="Q51" s="110">
        <f t="shared" si="3"/>
        <v>0</v>
      </c>
      <c r="R51" s="110">
        <f t="shared" si="14"/>
        <v>0</v>
      </c>
      <c r="S51" s="109">
        <f t="shared" si="15"/>
        <v>0</v>
      </c>
      <c r="T51" s="46" t="str">
        <f t="shared" si="16"/>
        <v>-</v>
      </c>
    </row>
    <row r="52" spans="1:20" ht="16" customHeight="1" x14ac:dyDescent="0.15">
      <c r="A52" s="46"/>
      <c r="B52" s="115"/>
      <c r="C52" s="115"/>
      <c r="D52" s="46"/>
      <c r="E52" s="103"/>
      <c r="F52" s="47">
        <f>SUMIFS(tblCongThuc[Thành tiền],tblCongThuc[Mã món],$A52,tblCongThuc[Size],$D52,tblCongThuc[Loại CP],F$9)</f>
        <v>0</v>
      </c>
      <c r="G52" s="47">
        <f>SUMIFS(tblCongThuc[Thành tiền],tblCongThuc[Mã món],$A52,tblCongThuc[Size],$D52,tblCongThuc[Loại CP],G$9)</f>
        <v>0</v>
      </c>
      <c r="H52" s="47">
        <f>SUMIFS(tblCongThuc[Thành tiền],tblCongThuc[Mã món],$A52,tblCongThuc[Size],$D52,tblCongThuc[Loại CP],H$9)</f>
        <v>0</v>
      </c>
      <c r="I52" s="47">
        <f>SUMIFS(tblCongThuc[Thành tiền],tblCongThuc[Mã món],$A52,tblCongThuc[Size],$D52,tblCongThuc[Loại CP],I$9)</f>
        <v>0</v>
      </c>
      <c r="J52" s="47">
        <f t="shared" si="9"/>
        <v>0</v>
      </c>
      <c r="K52" s="47">
        <f t="shared" si="10"/>
        <v>0</v>
      </c>
      <c r="L52" s="108"/>
      <c r="M52" s="109">
        <f t="shared" si="11"/>
        <v>0</v>
      </c>
      <c r="N52" s="110">
        <f t="shared" si="12"/>
        <v>0</v>
      </c>
      <c r="O52" s="109">
        <f t="shared" si="13"/>
        <v>0</v>
      </c>
      <c r="P52" s="108"/>
      <c r="Q52" s="110">
        <f t="shared" si="3"/>
        <v>0</v>
      </c>
      <c r="R52" s="110">
        <f t="shared" si="14"/>
        <v>0</v>
      </c>
      <c r="S52" s="109">
        <f t="shared" si="15"/>
        <v>0</v>
      </c>
      <c r="T52" s="46" t="str">
        <f t="shared" si="16"/>
        <v>-</v>
      </c>
    </row>
    <row r="53" spans="1:20" ht="16" customHeight="1" x14ac:dyDescent="0.15">
      <c r="A53" s="46"/>
      <c r="B53" s="115"/>
      <c r="C53" s="115"/>
      <c r="D53" s="46"/>
      <c r="E53" s="103"/>
      <c r="F53" s="47">
        <f>SUMIFS(tblCongThuc[Thành tiền],tblCongThuc[Mã món],$A53,tblCongThuc[Size],$D53,tblCongThuc[Loại CP],F$9)</f>
        <v>0</v>
      </c>
      <c r="G53" s="47">
        <f>SUMIFS(tblCongThuc[Thành tiền],tblCongThuc[Mã món],$A53,tblCongThuc[Size],$D53,tblCongThuc[Loại CP],G$9)</f>
        <v>0</v>
      </c>
      <c r="H53" s="47">
        <f>SUMIFS(tblCongThuc[Thành tiền],tblCongThuc[Mã món],$A53,tblCongThuc[Size],$D53,tblCongThuc[Loại CP],H$9)</f>
        <v>0</v>
      </c>
      <c r="I53" s="47">
        <f>SUMIFS(tblCongThuc[Thành tiền],tblCongThuc[Mã món],$A53,tblCongThuc[Size],$D53,tblCongThuc[Loại CP],I$9)</f>
        <v>0</v>
      </c>
      <c r="J53" s="47">
        <f t="shared" si="9"/>
        <v>0</v>
      </c>
      <c r="K53" s="47">
        <f t="shared" si="10"/>
        <v>0</v>
      </c>
      <c r="L53" s="108"/>
      <c r="M53" s="109">
        <f t="shared" si="11"/>
        <v>0</v>
      </c>
      <c r="N53" s="110">
        <f t="shared" si="12"/>
        <v>0</v>
      </c>
      <c r="O53" s="109">
        <f t="shared" si="13"/>
        <v>0</v>
      </c>
      <c r="P53" s="108"/>
      <c r="Q53" s="110">
        <f t="shared" si="3"/>
        <v>0</v>
      </c>
      <c r="R53" s="110">
        <f t="shared" si="14"/>
        <v>0</v>
      </c>
      <c r="S53" s="109">
        <f t="shared" si="15"/>
        <v>0</v>
      </c>
      <c r="T53" s="46" t="str">
        <f t="shared" si="16"/>
        <v>-</v>
      </c>
    </row>
    <row r="54" spans="1:20" ht="16" customHeight="1" x14ac:dyDescent="0.15">
      <c r="A54" s="52"/>
      <c r="B54" s="116"/>
      <c r="C54" s="116"/>
      <c r="D54" s="52"/>
      <c r="E54" s="104"/>
      <c r="F54" s="53">
        <f>SUMIFS(tblCongThuc[Thành tiền],tblCongThuc[Mã món],$A54,tblCongThuc[Size],$D54,tblCongThuc[Loại CP],F$9)</f>
        <v>0</v>
      </c>
      <c r="G54" s="53">
        <f>SUMIFS(tblCongThuc[Thành tiền],tblCongThuc[Mã món],$A54,tblCongThuc[Size],$D54,tblCongThuc[Loại CP],G$9)</f>
        <v>0</v>
      </c>
      <c r="H54" s="53">
        <f>SUMIFS(tblCongThuc[Thành tiền],tblCongThuc[Mã món],$A54,tblCongThuc[Size],$D54,tblCongThuc[Loại CP],H$9)</f>
        <v>0</v>
      </c>
      <c r="I54" s="53">
        <f>SUMIFS(tblCongThuc[Thành tiền],tblCongThuc[Mã món],$A54,tblCongThuc[Size],$D54,tblCongThuc[Loại CP],I$9)</f>
        <v>0</v>
      </c>
      <c r="J54" s="53">
        <f t="shared" si="9"/>
        <v>0</v>
      </c>
      <c r="K54" s="53">
        <f t="shared" si="10"/>
        <v>0</v>
      </c>
      <c r="L54" s="111"/>
      <c r="M54" s="112">
        <f t="shared" si="11"/>
        <v>0</v>
      </c>
      <c r="N54" s="113">
        <f t="shared" si="12"/>
        <v>0</v>
      </c>
      <c r="O54" s="112">
        <f t="shared" si="13"/>
        <v>0</v>
      </c>
      <c r="P54" s="111"/>
      <c r="Q54" s="113">
        <f t="shared" si="3"/>
        <v>0</v>
      </c>
      <c r="R54" s="113">
        <f t="shared" si="14"/>
        <v>0</v>
      </c>
      <c r="S54" s="112">
        <f t="shared" si="15"/>
        <v>0</v>
      </c>
      <c r="T54" s="52" t="str">
        <f t="shared" si="16"/>
        <v>-</v>
      </c>
    </row>
    <row r="55" spans="1:20" ht="18" customHeight="1" x14ac:dyDescent="0.15"/>
    <row r="56" spans="1:20" ht="20" customHeight="1" x14ac:dyDescent="0.2">
      <c r="A56" s="23" t="s">
        <v>246</v>
      </c>
    </row>
    <row r="57" spans="1:20" ht="28" customHeight="1" x14ac:dyDescent="0.15">
      <c r="A57" s="34" t="s">
        <v>247</v>
      </c>
      <c r="B57" s="34" t="s">
        <v>194</v>
      </c>
      <c r="C57" s="36" t="s">
        <v>248</v>
      </c>
      <c r="D57" s="37" t="s">
        <v>230</v>
      </c>
      <c r="E57" s="37" t="s">
        <v>231</v>
      </c>
      <c r="F57" s="34" t="s">
        <v>189</v>
      </c>
      <c r="G57" s="34" t="s">
        <v>191</v>
      </c>
      <c r="H57" s="57"/>
      <c r="I57" s="57"/>
      <c r="J57" s="37" t="s">
        <v>239</v>
      </c>
      <c r="K57" s="37" t="s">
        <v>79</v>
      </c>
      <c r="L57" s="58"/>
      <c r="M57" s="58"/>
      <c r="N57" s="58"/>
      <c r="O57" s="58"/>
      <c r="P57" s="58"/>
      <c r="Q57" s="58"/>
      <c r="R57" s="58"/>
      <c r="S57" s="58"/>
      <c r="T57" s="58"/>
    </row>
    <row r="58" spans="1:20" ht="16" customHeight="1" x14ac:dyDescent="0.15">
      <c r="A58" s="39" t="s">
        <v>295</v>
      </c>
      <c r="B58" s="40" t="s">
        <v>3</v>
      </c>
      <c r="C58" s="59">
        <f>IFERROR(IF(LEFT($F58,3)="BTP",INDEX(tblBanThanhPham[Giá/ĐV định lượng],MATCH($F58,tblBanThanhPham[Mã BTP],0)),INDEX(tblNguyenLieu[Giá/ĐV định lượng],MATCH($F58,tblNguyenLieu[Mã NL],0)))*$G58*(1+$B$5),0)</f>
        <v>1575</v>
      </c>
      <c r="D58" s="42">
        <v>5000</v>
      </c>
      <c r="E58" s="43">
        <f>IFERROR($C58/$D58,0)</f>
        <v>0.315</v>
      </c>
      <c r="F58" s="43" t="s">
        <v>158</v>
      </c>
      <c r="G58" s="43">
        <v>50</v>
      </c>
      <c r="H58" s="43"/>
      <c r="I58" s="43"/>
      <c r="J58" s="44">
        <f>$D58-$C58</f>
        <v>3425</v>
      </c>
      <c r="K58" s="60" t="s">
        <v>382</v>
      </c>
      <c r="L58" s="61"/>
      <c r="M58" s="61"/>
      <c r="N58" s="61"/>
      <c r="O58" s="61"/>
      <c r="P58" s="61"/>
      <c r="Q58" s="61"/>
      <c r="R58" s="61"/>
      <c r="S58" s="61"/>
      <c r="T58" s="61"/>
    </row>
    <row r="59" spans="1:20" ht="16" customHeight="1" x14ac:dyDescent="0.15">
      <c r="A59" s="45" t="s">
        <v>381</v>
      </c>
      <c r="B59" s="46" t="s">
        <v>249</v>
      </c>
      <c r="C59" s="62">
        <f>IFERROR(IF(LEFT($F59,3)="BTP",INDEX(tblBanThanhPham[Giá/ĐV định lượng],MATCH($F59,tblBanThanhPham[Mã BTP],0)),INDEX(tblNguyenLieu[Giá/ĐV định lượng],MATCH($F59,tblNguyenLieu[Mã NL],0)))*$G59*(1+$B$5),0)</f>
        <v>378</v>
      </c>
      <c r="D59" s="48">
        <v>8000</v>
      </c>
      <c r="E59" s="49">
        <f t="shared" ref="E59:E70" si="17">IFERROR($C59/$D59,0)</f>
        <v>4.725E-2</v>
      </c>
      <c r="F59" s="49" t="s">
        <v>155</v>
      </c>
      <c r="G59" s="49">
        <v>30</v>
      </c>
      <c r="H59" s="49"/>
      <c r="I59" s="49"/>
      <c r="J59" s="50">
        <f t="shared" ref="J59:J70" si="18">$D59-$C59</f>
        <v>7622</v>
      </c>
      <c r="K59" s="63" t="s">
        <v>383</v>
      </c>
      <c r="L59" s="61"/>
      <c r="M59" s="61"/>
      <c r="N59" s="61"/>
      <c r="O59" s="61"/>
      <c r="P59" s="61"/>
      <c r="Q59" s="61"/>
      <c r="R59" s="61"/>
      <c r="S59" s="61"/>
      <c r="T59" s="61"/>
    </row>
    <row r="60" spans="1:20" ht="16" customHeight="1" x14ac:dyDescent="0.15">
      <c r="A60" s="45" t="s">
        <v>257</v>
      </c>
      <c r="B60" s="46" t="s">
        <v>250</v>
      </c>
      <c r="C60" s="62">
        <f>IFERROR(IF(LEFT($F60,3)="BTP",INDEX(tblBanThanhPham[Giá/ĐV định lượng],MATCH($F60,tblBanThanhPham[Mã BTP],0)),INDEX(tblNguyenLieu[Giá/ĐV định lượng],MATCH($F60,tblNguyenLieu[Mã NL],0)))*$G60*(1+$B$5),0)</f>
        <v>840</v>
      </c>
      <c r="D60" s="48">
        <v>6300</v>
      </c>
      <c r="E60" s="49">
        <f t="shared" si="17"/>
        <v>0.13333333333333333</v>
      </c>
      <c r="F60" s="49" t="s">
        <v>86</v>
      </c>
      <c r="G60" s="49">
        <v>1</v>
      </c>
      <c r="H60" s="49"/>
      <c r="I60" s="49"/>
      <c r="J60" s="50">
        <f t="shared" si="18"/>
        <v>5460</v>
      </c>
      <c r="K60" s="63" t="s">
        <v>384</v>
      </c>
      <c r="L60" s="61"/>
      <c r="M60" s="61"/>
      <c r="N60" s="61"/>
      <c r="O60" s="61"/>
      <c r="P60" s="61"/>
      <c r="Q60" s="61"/>
      <c r="R60" s="61"/>
      <c r="S60" s="61"/>
      <c r="T60" s="61"/>
    </row>
    <row r="61" spans="1:20" ht="16" customHeight="1" x14ac:dyDescent="0.15">
      <c r="A61" s="45"/>
      <c r="B61" s="46"/>
      <c r="C61" s="62">
        <f>IFERROR(IF(LEFT($F61,3)="BTP",INDEX(tblBanThanhPham[Giá/ĐV định lượng],MATCH($F61,tblBanThanhPham[Mã BTP],0)),INDEX(tblNguyenLieu[Giá/ĐV định lượng],MATCH($F61,tblNguyenLieu[Mã NL],0)))*$G61*(1+$B$5),0)</f>
        <v>0</v>
      </c>
      <c r="D61" s="48"/>
      <c r="E61" s="49">
        <f t="shared" si="17"/>
        <v>0</v>
      </c>
      <c r="F61" s="49"/>
      <c r="G61" s="49"/>
      <c r="H61" s="49"/>
      <c r="I61" s="49"/>
      <c r="J61" s="50">
        <f t="shared" si="18"/>
        <v>0</v>
      </c>
      <c r="K61" s="63"/>
      <c r="L61" s="61"/>
      <c r="M61" s="61"/>
      <c r="N61" s="61"/>
      <c r="O61" s="61"/>
      <c r="P61" s="61"/>
      <c r="Q61" s="61"/>
      <c r="R61" s="61"/>
      <c r="S61" s="61"/>
      <c r="T61" s="61"/>
    </row>
    <row r="62" spans="1:20" ht="16" customHeight="1" x14ac:dyDescent="0.15">
      <c r="A62" s="45"/>
      <c r="B62" s="46"/>
      <c r="C62" s="62">
        <f>IFERROR(IF(LEFT($F62,3)="BTP",INDEX(tblBanThanhPham[Giá/ĐV định lượng],MATCH($F62,tblBanThanhPham[Mã BTP],0)),INDEX(tblNguyenLieu[Giá/ĐV định lượng],MATCH($F62,tblNguyenLieu[Mã NL],0)))*$G62*(1+$B$5),0)</f>
        <v>0</v>
      </c>
      <c r="D62" s="48"/>
      <c r="E62" s="49">
        <f t="shared" si="17"/>
        <v>0</v>
      </c>
      <c r="F62" s="49"/>
      <c r="G62" s="49"/>
      <c r="H62" s="49"/>
      <c r="I62" s="49"/>
      <c r="J62" s="50">
        <f t="shared" si="18"/>
        <v>0</v>
      </c>
      <c r="K62" s="63"/>
      <c r="L62" s="61"/>
      <c r="M62" s="61"/>
      <c r="N62" s="61"/>
      <c r="O62" s="61"/>
      <c r="P62" s="61"/>
      <c r="Q62" s="61"/>
      <c r="R62" s="61"/>
      <c r="S62" s="61"/>
      <c r="T62" s="61"/>
    </row>
    <row r="63" spans="1:20" ht="16" customHeight="1" x14ac:dyDescent="0.15">
      <c r="A63" s="45"/>
      <c r="B63" s="46"/>
      <c r="C63" s="62">
        <f>IFERROR(IF(LEFT($F63,3)="BTP",INDEX(tblBanThanhPham[Giá/ĐV định lượng],MATCH($F63,tblBanThanhPham[Mã BTP],0)),INDEX(tblNguyenLieu[Giá/ĐV định lượng],MATCH($F63,tblNguyenLieu[Mã NL],0)))*$G63*(1+$B$5),0)</f>
        <v>0</v>
      </c>
      <c r="D63" s="48"/>
      <c r="E63" s="49">
        <f t="shared" si="17"/>
        <v>0</v>
      </c>
      <c r="F63" s="49"/>
      <c r="G63" s="49"/>
      <c r="H63" s="49"/>
      <c r="I63" s="49"/>
      <c r="J63" s="50">
        <f t="shared" si="18"/>
        <v>0</v>
      </c>
      <c r="K63" s="63"/>
      <c r="L63" s="61"/>
      <c r="M63" s="61"/>
      <c r="N63" s="61"/>
      <c r="O63" s="61"/>
      <c r="P63" s="61"/>
      <c r="Q63" s="61"/>
      <c r="R63" s="61"/>
      <c r="S63" s="61"/>
      <c r="T63" s="61"/>
    </row>
    <row r="64" spans="1:20" ht="16" customHeight="1" x14ac:dyDescent="0.15">
      <c r="A64" s="45"/>
      <c r="B64" s="46"/>
      <c r="C64" s="62">
        <f>IFERROR(IF(LEFT($F64,3)="BTP",INDEX(tblBanThanhPham[Giá/ĐV định lượng],MATCH($F64,tblBanThanhPham[Mã BTP],0)),INDEX(tblNguyenLieu[Giá/ĐV định lượng],MATCH($F64,tblNguyenLieu[Mã NL],0)))*$G64*(1+$B$5),0)</f>
        <v>0</v>
      </c>
      <c r="D64" s="48"/>
      <c r="E64" s="49">
        <f t="shared" si="17"/>
        <v>0</v>
      </c>
      <c r="F64" s="49"/>
      <c r="G64" s="49"/>
      <c r="H64" s="49"/>
      <c r="I64" s="49"/>
      <c r="J64" s="50">
        <f t="shared" si="18"/>
        <v>0</v>
      </c>
      <c r="K64" s="63"/>
      <c r="L64" s="61"/>
      <c r="M64" s="61"/>
      <c r="N64" s="61"/>
      <c r="O64" s="61"/>
      <c r="P64" s="61"/>
      <c r="Q64" s="61"/>
      <c r="R64" s="61"/>
      <c r="S64" s="61"/>
      <c r="T64" s="61"/>
    </row>
    <row r="65" spans="1:20" ht="16" customHeight="1" x14ac:dyDescent="0.15">
      <c r="A65" s="45"/>
      <c r="B65" s="46"/>
      <c r="C65" s="62">
        <f>IFERROR(IF(LEFT($F65,3)="BTP",INDEX(tblBanThanhPham[Giá/ĐV định lượng],MATCH($F65,tblBanThanhPham[Mã BTP],0)),INDEX(tblNguyenLieu[Giá/ĐV định lượng],MATCH($F65,tblNguyenLieu[Mã NL],0)))*$G65*(1+$B$5),0)</f>
        <v>0</v>
      </c>
      <c r="D65" s="48"/>
      <c r="E65" s="49">
        <f t="shared" si="17"/>
        <v>0</v>
      </c>
      <c r="F65" s="49"/>
      <c r="G65" s="49"/>
      <c r="H65" s="49"/>
      <c r="I65" s="49"/>
      <c r="J65" s="50">
        <f t="shared" si="18"/>
        <v>0</v>
      </c>
      <c r="K65" s="63"/>
      <c r="L65" s="61"/>
      <c r="M65" s="61"/>
      <c r="N65" s="61"/>
      <c r="O65" s="61"/>
      <c r="P65" s="61"/>
      <c r="Q65" s="61"/>
      <c r="R65" s="61"/>
      <c r="S65" s="61"/>
      <c r="T65" s="61"/>
    </row>
    <row r="66" spans="1:20" ht="16" customHeight="1" x14ac:dyDescent="0.15">
      <c r="A66" s="45"/>
      <c r="B66" s="46"/>
      <c r="C66" s="62">
        <f>IFERROR(IF(LEFT($F66,3)="BTP",INDEX(tblBanThanhPham[Giá/ĐV định lượng],MATCH($F66,tblBanThanhPham[Mã BTP],0)),INDEX(tblNguyenLieu[Giá/ĐV định lượng],MATCH($F66,tblNguyenLieu[Mã NL],0)))*$G66*(1+$B$5),0)</f>
        <v>0</v>
      </c>
      <c r="D66" s="48"/>
      <c r="E66" s="49">
        <f t="shared" si="17"/>
        <v>0</v>
      </c>
      <c r="F66" s="49"/>
      <c r="G66" s="49"/>
      <c r="H66" s="49"/>
      <c r="I66" s="49"/>
      <c r="J66" s="50">
        <f t="shared" si="18"/>
        <v>0</v>
      </c>
      <c r="K66" s="63"/>
      <c r="L66" s="61"/>
      <c r="M66" s="61"/>
      <c r="N66" s="61"/>
      <c r="O66" s="61"/>
      <c r="P66" s="61"/>
      <c r="Q66" s="61"/>
      <c r="R66" s="61"/>
      <c r="S66" s="61"/>
      <c r="T66" s="61"/>
    </row>
    <row r="67" spans="1:20" ht="16" customHeight="1" x14ac:dyDescent="0.15">
      <c r="A67" s="45"/>
      <c r="B67" s="46"/>
      <c r="C67" s="62">
        <f>IFERROR(IF(LEFT($F67,3)="BTP",INDEX(tblBanThanhPham[Giá/ĐV định lượng],MATCH($F67,tblBanThanhPham[Mã BTP],0)),INDEX(tblNguyenLieu[Giá/ĐV định lượng],MATCH($F67,tblNguyenLieu[Mã NL],0)))*$G67*(1+$B$5),0)</f>
        <v>0</v>
      </c>
      <c r="D67" s="48"/>
      <c r="E67" s="49">
        <f t="shared" si="17"/>
        <v>0</v>
      </c>
      <c r="F67" s="49"/>
      <c r="G67" s="49"/>
      <c r="H67" s="49"/>
      <c r="I67" s="49"/>
      <c r="J67" s="50">
        <f t="shared" si="18"/>
        <v>0</v>
      </c>
      <c r="K67" s="63"/>
      <c r="L67" s="61"/>
      <c r="M67" s="61"/>
      <c r="N67" s="61"/>
      <c r="O67" s="61"/>
      <c r="P67" s="61"/>
      <c r="Q67" s="61"/>
      <c r="R67" s="61"/>
      <c r="S67" s="61"/>
      <c r="T67" s="61"/>
    </row>
    <row r="68" spans="1:20" ht="16" customHeight="1" x14ac:dyDescent="0.15">
      <c r="A68" s="45"/>
      <c r="B68" s="46"/>
      <c r="C68" s="62">
        <f>IFERROR(IF(LEFT($F68,3)="BTP",INDEX(tblBanThanhPham[Giá/ĐV định lượng],MATCH($F68,tblBanThanhPham[Mã BTP],0)),INDEX(tblNguyenLieu[Giá/ĐV định lượng],MATCH($F68,tblNguyenLieu[Mã NL],0)))*$G68*(1+$B$5),0)</f>
        <v>0</v>
      </c>
      <c r="D68" s="48"/>
      <c r="E68" s="49">
        <f t="shared" si="17"/>
        <v>0</v>
      </c>
      <c r="F68" s="49"/>
      <c r="G68" s="49"/>
      <c r="H68" s="49"/>
      <c r="I68" s="49"/>
      <c r="J68" s="50">
        <f t="shared" si="18"/>
        <v>0</v>
      </c>
      <c r="K68" s="63"/>
      <c r="L68" s="61"/>
      <c r="M68" s="61"/>
      <c r="N68" s="61"/>
      <c r="O68" s="61"/>
      <c r="P68" s="61"/>
      <c r="Q68" s="61"/>
      <c r="R68" s="61"/>
      <c r="S68" s="61"/>
      <c r="T68" s="61"/>
    </row>
    <row r="69" spans="1:20" ht="16" customHeight="1" x14ac:dyDescent="0.15">
      <c r="A69" s="45"/>
      <c r="B69" s="46"/>
      <c r="C69" s="62">
        <f>IFERROR(IF(LEFT($F69,3)="BTP",INDEX(tblBanThanhPham[Giá/ĐV định lượng],MATCH($F69,tblBanThanhPham[Mã BTP],0)),INDEX(tblNguyenLieu[Giá/ĐV định lượng],MATCH($F69,tblNguyenLieu[Mã NL],0)))*$G69*(1+$B$5),0)</f>
        <v>0</v>
      </c>
      <c r="D69" s="48"/>
      <c r="E69" s="49">
        <f t="shared" si="17"/>
        <v>0</v>
      </c>
      <c r="F69" s="49"/>
      <c r="G69" s="49"/>
      <c r="H69" s="49"/>
      <c r="I69" s="49"/>
      <c r="J69" s="50">
        <f t="shared" si="18"/>
        <v>0</v>
      </c>
      <c r="K69" s="63"/>
      <c r="L69" s="61"/>
      <c r="M69" s="61"/>
      <c r="N69" s="61"/>
      <c r="O69" s="61"/>
      <c r="P69" s="61"/>
      <c r="Q69" s="61"/>
      <c r="R69" s="61"/>
      <c r="S69" s="61"/>
      <c r="T69" s="61"/>
    </row>
    <row r="70" spans="1:20" ht="16" customHeight="1" x14ac:dyDescent="0.15">
      <c r="A70" s="51"/>
      <c r="B70" s="52"/>
      <c r="C70" s="54">
        <f>IFERROR(IF(LEFT($F70,3)="BTP",INDEX(tblBanThanhPham[Giá/ĐV định lượng],MATCH($F70,tblBanThanhPham[Mã BTP],0)),INDEX(tblNguyenLieu[Giá/ĐV định lượng],MATCH($F70,tblNguyenLieu[Mã NL],0)))*$G70*(1+$B$5),0)</f>
        <v>0</v>
      </c>
      <c r="D70" s="54"/>
      <c r="E70" s="55">
        <f t="shared" si="17"/>
        <v>0</v>
      </c>
      <c r="F70" s="55"/>
      <c r="G70" s="55"/>
      <c r="H70" s="55"/>
      <c r="I70" s="55"/>
      <c r="J70" s="56">
        <f t="shared" si="18"/>
        <v>0</v>
      </c>
      <c r="K70" s="64"/>
      <c r="L70" s="61"/>
      <c r="M70" s="61"/>
      <c r="N70" s="61"/>
      <c r="O70" s="61"/>
      <c r="P70" s="61"/>
      <c r="Q70" s="61"/>
      <c r="R70" s="61"/>
      <c r="S70" s="61"/>
      <c r="T70" s="61"/>
    </row>
    <row r="71" spans="1:20" ht="18" customHeight="1" x14ac:dyDescent="0.15"/>
    <row r="72" spans="1:20" ht="20" customHeight="1" x14ac:dyDescent="0.2">
      <c r="A72" s="23" t="s">
        <v>251</v>
      </c>
    </row>
    <row r="73" spans="1:20" ht="28" customHeight="1" x14ac:dyDescent="0.15">
      <c r="A73" s="34" t="s">
        <v>252</v>
      </c>
      <c r="B73" s="34" t="s">
        <v>253</v>
      </c>
      <c r="C73" s="34" t="s">
        <v>254</v>
      </c>
      <c r="D73" s="34" t="s">
        <v>250</v>
      </c>
      <c r="E73" s="36" t="s">
        <v>255</v>
      </c>
      <c r="F73" s="65"/>
      <c r="G73" s="65"/>
      <c r="H73" s="65"/>
      <c r="I73" s="65"/>
      <c r="J73" s="37" t="s">
        <v>238</v>
      </c>
      <c r="K73" s="66" t="s">
        <v>231</v>
      </c>
      <c r="L73" s="37" t="s">
        <v>239</v>
      </c>
      <c r="M73" s="38" t="s">
        <v>241</v>
      </c>
      <c r="N73" s="38" t="s">
        <v>256</v>
      </c>
      <c r="O73" s="38" t="s">
        <v>243</v>
      </c>
      <c r="P73" s="58"/>
      <c r="Q73" s="58"/>
      <c r="R73" s="58"/>
      <c r="S73" s="58"/>
      <c r="T73" s="58"/>
    </row>
    <row r="74" spans="1:20" ht="16" customHeight="1" x14ac:dyDescent="0.15">
      <c r="A74" s="39" t="s">
        <v>385</v>
      </c>
      <c r="B74" s="67" t="s">
        <v>386</v>
      </c>
      <c r="C74" s="67" t="s">
        <v>387</v>
      </c>
      <c r="D74" s="40" t="s">
        <v>257</v>
      </c>
      <c r="E74" s="59" cm="1">
        <f t="array" ref="E74">IFERROR(SUMIFS($K$11:$K$54,$A$11:$A$54,LEFT($B74,FIND("-",$B74)-1),$D$11:$D$54,MID($B74,FIND("-",$B74)+1,20))+SUMIFS($K$11:$K$54,$A$11:$A$54,LEFT($C74,FIND("-",$C74)-1),$D$11:$D$54,MID($C74,FIND("-",$C74)+1,20))+IF($D74="",0,$C$60),0)</f>
        <v>16072.633333333335</v>
      </c>
      <c r="F74" s="59"/>
      <c r="G74" s="59"/>
      <c r="H74" s="59"/>
      <c r="I74" s="59"/>
      <c r="J74" s="42">
        <v>85000</v>
      </c>
      <c r="K74" s="43">
        <f>IFERROR($E74/$J74,0)</f>
        <v>0.18908980392156866</v>
      </c>
      <c r="L74" s="44">
        <f>$J74-$E74</f>
        <v>68927.366666666669</v>
      </c>
      <c r="M74" s="42">
        <v>95000</v>
      </c>
      <c r="N74" s="44">
        <f>$M74*(1-$B$6-$B$7)</f>
        <v>47500</v>
      </c>
      <c r="O74" s="44">
        <f>$N74-$E74</f>
        <v>31427.366666666665</v>
      </c>
      <c r="P74" s="61" t="s">
        <v>373</v>
      </c>
      <c r="Q74" s="61"/>
      <c r="R74" s="61"/>
      <c r="S74" s="61"/>
      <c r="T74" s="61"/>
    </row>
    <row r="75" spans="1:20" ht="16" customHeight="1" x14ac:dyDescent="0.15">
      <c r="A75" s="45"/>
      <c r="B75" s="68"/>
      <c r="C75" s="68"/>
      <c r="D75" s="46"/>
      <c r="E75" s="62" cm="1">
        <f t="array" ref="E75">IFERROR(SUMIFS($K$11:$K$54,$A$11:$A$54,LEFT($B75,FIND("-",$B75)-1),$D$11:$D$54,MID($B75,FIND("-",$B75)+1,20))+SUMIFS($K$11:$K$54,$A$11:$A$54,LEFT($C75,FIND("-",$C75)-1),$D$11:$D$54,MID($C75,FIND("-",$C75)+1,20))+IF($D75="",0,$C$60),0)</f>
        <v>0</v>
      </c>
      <c r="F75" s="62"/>
      <c r="G75" s="62"/>
      <c r="H75" s="62"/>
      <c r="I75" s="62"/>
      <c r="J75" s="48"/>
      <c r="K75" s="49">
        <f t="shared" ref="K75:K78" si="19">IFERROR($E75/$J75,0)</f>
        <v>0</v>
      </c>
      <c r="L75" s="50">
        <f t="shared" ref="L75:L78" si="20">$J75-$E75</f>
        <v>0</v>
      </c>
      <c r="M75" s="48"/>
      <c r="N75" s="50">
        <f t="shared" ref="N75:N78" si="21">$M75*(1-$B$6-$B$7)</f>
        <v>0</v>
      </c>
      <c r="O75" s="50">
        <f t="shared" ref="O75:O78" si="22">$N75-$E75</f>
        <v>0</v>
      </c>
      <c r="P75" s="61"/>
      <c r="Q75" s="61"/>
      <c r="R75" s="61"/>
      <c r="S75" s="61"/>
      <c r="T75" s="61"/>
    </row>
    <row r="76" spans="1:20" ht="16" customHeight="1" x14ac:dyDescent="0.15">
      <c r="A76" s="51"/>
      <c r="B76" s="69"/>
      <c r="C76" s="69"/>
      <c r="D76" s="52"/>
      <c r="E76" s="70" cm="1">
        <f t="array" ref="E76">IFERROR(SUMIFS($K$11:$K$54,$A$11:$A$54,LEFT($B76,FIND("-",$B76)-1),$D$11:$D$54,MID($B76,FIND("-",$B76)+1,20))+SUMIFS($K$11:$K$54,$A$11:$A$54,LEFT($C76,FIND("-",$C76)-1),$D$11:$D$54,MID($C76,FIND("-",$C76)+1,20))+IF($D76="",0,$C$60),0)</f>
        <v>0</v>
      </c>
      <c r="F76" s="70"/>
      <c r="G76" s="70"/>
      <c r="H76" s="70"/>
      <c r="I76" s="70"/>
      <c r="J76" s="54"/>
      <c r="K76" s="55">
        <f t="shared" si="19"/>
        <v>0</v>
      </c>
      <c r="L76" s="56">
        <f t="shared" si="20"/>
        <v>0</v>
      </c>
      <c r="M76" s="54"/>
      <c r="N76" s="56">
        <f t="shared" si="21"/>
        <v>0</v>
      </c>
      <c r="O76" s="56">
        <f t="shared" si="22"/>
        <v>0</v>
      </c>
      <c r="P76" s="61"/>
      <c r="Q76" s="61"/>
      <c r="R76" s="61"/>
      <c r="S76" s="61"/>
      <c r="T76" s="61"/>
    </row>
    <row r="77" spans="1:20" ht="16" customHeight="1" x14ac:dyDescent="0.15">
      <c r="A77" s="61"/>
      <c r="B77" s="61"/>
      <c r="C77" s="61"/>
      <c r="D77" s="61"/>
      <c r="E77" s="71" cm="1">
        <f t="array" ref="E77">IFERROR(SUMIFS($K$11:$K$54,$A$11:$A$54,LEFT($B77,FIND("-",$B77)-1),$D$11:$D$54,MID($B77,FIND("-",$B77)+1,20))+SUMIFS($K$11:$K$54,$A$11:$A$54,LEFT($C77,FIND("-",$C77)-1),$D$11:$D$54,MID($C77,FIND("-",$C77)+1,20))+IF($D77="",0,$C$60),0)</f>
        <v>0</v>
      </c>
      <c r="F77" s="61"/>
      <c r="G77" s="61"/>
      <c r="H77" s="61"/>
      <c r="I77" s="61"/>
      <c r="J77" s="61"/>
      <c r="K77" s="61">
        <f t="shared" si="19"/>
        <v>0</v>
      </c>
      <c r="L77" s="61">
        <f t="shared" si="20"/>
        <v>0</v>
      </c>
      <c r="M77" s="61"/>
      <c r="N77" s="61">
        <f t="shared" si="21"/>
        <v>0</v>
      </c>
      <c r="O77" s="61">
        <f t="shared" si="22"/>
        <v>0</v>
      </c>
      <c r="P77" s="61"/>
      <c r="Q77" s="61"/>
      <c r="R77" s="61"/>
      <c r="S77" s="61"/>
      <c r="T77" s="61"/>
    </row>
    <row r="78" spans="1:20" ht="16" customHeight="1" x14ac:dyDescent="0.15">
      <c r="A78" s="61"/>
      <c r="B78" s="61"/>
      <c r="C78" s="61"/>
      <c r="D78" s="61"/>
      <c r="E78" s="71" cm="1">
        <f t="array" ref="E78">IFERROR(SUMIFS($K$11:$K$54,$A$11:$A$54,LEFT($B78,FIND("-",$B78)-1),$D$11:$D$54,MID($B78,FIND("-",$B78)+1,20))+SUMIFS($K$11:$K$54,$A$11:$A$54,LEFT($C78,FIND("-",$C78)-1),$D$11:$D$54,MID($C78,FIND("-",$C78)+1,20))+IF($D78="",0,$C$60),0)</f>
        <v>0</v>
      </c>
      <c r="F78" s="61"/>
      <c r="G78" s="61"/>
      <c r="H78" s="61"/>
      <c r="I78" s="61"/>
      <c r="J78" s="61"/>
      <c r="K78" s="61">
        <f t="shared" si="19"/>
        <v>0</v>
      </c>
      <c r="L78" s="61">
        <f t="shared" si="20"/>
        <v>0</v>
      </c>
      <c r="M78" s="61"/>
      <c r="N78" s="61">
        <f t="shared" si="21"/>
        <v>0</v>
      </c>
      <c r="O78" s="61">
        <f t="shared" si="22"/>
        <v>0</v>
      </c>
      <c r="P78" s="61"/>
      <c r="Q78" s="61"/>
      <c r="R78" s="61"/>
      <c r="S78" s="61"/>
      <c r="T78" s="61"/>
    </row>
    <row r="80" spans="1:20" ht="20" customHeight="1" x14ac:dyDescent="0.15">
      <c r="A80" s="74" t="s">
        <v>465</v>
      </c>
      <c r="B80" s="17"/>
      <c r="C80" s="17"/>
      <c r="D80" s="17"/>
      <c r="E80" s="17"/>
      <c r="F80" s="17"/>
      <c r="G80" s="17"/>
      <c r="H80" s="17"/>
      <c r="I80" s="17"/>
      <c r="J80" s="17"/>
      <c r="K80" s="17"/>
      <c r="L80" s="17"/>
      <c r="M80" s="17"/>
      <c r="N80" s="17"/>
      <c r="O80" s="17"/>
      <c r="P80" s="17"/>
      <c r="Q80" s="17"/>
      <c r="R80" s="17"/>
      <c r="S80" s="17"/>
      <c r="T80" s="17"/>
    </row>
  </sheetData>
  <conditionalFormatting sqref="E58:I70">
    <cfRule type="cellIs" dxfId="110" priority="3" operator="greaterThan">
      <formula>$B$8</formula>
    </cfRule>
  </conditionalFormatting>
  <conditionalFormatting sqref="J58:J70">
    <cfRule type="cellIs" dxfId="109" priority="4" operator="lessThan">
      <formula>0</formula>
    </cfRule>
  </conditionalFormatting>
  <conditionalFormatting sqref="K74:K76">
    <cfRule type="cellIs" dxfId="108" priority="5" operator="greaterThan">
      <formula>$B$8</formula>
    </cfRule>
  </conditionalFormatting>
  <conditionalFormatting sqref="M11:M54">
    <cfRule type="cellIs" dxfId="107" priority="1" operator="greaterThan">
      <formula>$B$8</formula>
    </cfRule>
  </conditionalFormatting>
  <conditionalFormatting sqref="R11:R54">
    <cfRule type="cellIs" dxfId="106" priority="2" operator="lessThan">
      <formula>0</formula>
    </cfRule>
  </conditionalFormatting>
  <pageMargins left="0.7" right="0.7" top="0.75" bottom="0.75" header="0.3" footer="0.3"/>
  <headerFooter>
    <oddFooter>&amp;CBản quyền thuộc về vFnB. Liên hệ 0934 059 951 · vfnb.vn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875B1-2455-2E4E-BF68-91D030F704C5}">
  <sheetPr>
    <tabColor rgb="FFBFA0D9"/>
  </sheetPr>
  <dimension ref="A1:L75"/>
  <sheetViews>
    <sheetView zoomScale="160" zoomScaleNormal="160" workbookViewId="0">
      <pane ySplit="3" topLeftCell="A55" activePane="bottomLeft" state="frozen"/>
      <selection pane="bottomLeft" activeCell="G8" sqref="G8"/>
    </sheetView>
  </sheetViews>
  <sheetFormatPr baseColWidth="10" defaultRowHeight="13" x14ac:dyDescent="0.15"/>
  <cols>
    <col min="1" max="1" width="10.6640625" customWidth="1"/>
    <col min="2" max="2" width="16" customWidth="1"/>
    <col min="3" max="3" width="24" customWidth="1"/>
    <col min="4" max="4" width="13.33203125" customWidth="1"/>
    <col min="5" max="5" width="10.6640625" customWidth="1"/>
    <col min="6" max="6" width="8" customWidth="1"/>
    <col min="7" max="7" width="13.33203125" customWidth="1"/>
    <col min="8" max="8" width="8" customWidth="1"/>
    <col min="9" max="11" width="13.33203125" customWidth="1"/>
    <col min="12" max="12" width="24" customWidth="1"/>
  </cols>
  <sheetData>
    <row r="1" spans="1:12" ht="22" customHeight="1" x14ac:dyDescent="0.2">
      <c r="A1" s="1" t="s">
        <v>388</v>
      </c>
    </row>
    <row r="2" spans="1:12" ht="16" customHeight="1" x14ac:dyDescent="0.15">
      <c r="A2" s="15" t="s">
        <v>368</v>
      </c>
      <c r="B2" s="16"/>
      <c r="C2" s="16"/>
      <c r="D2" s="16"/>
      <c r="E2" s="16"/>
      <c r="F2" s="16"/>
      <c r="G2" s="16"/>
      <c r="H2" s="16"/>
      <c r="I2" s="16"/>
      <c r="J2" s="16"/>
      <c r="K2" s="16"/>
      <c r="L2" s="16"/>
    </row>
    <row r="3" spans="1:12" ht="28" customHeight="1" x14ac:dyDescent="0.15">
      <c r="A3" s="30" t="s">
        <v>71</v>
      </c>
      <c r="B3" s="31" t="s">
        <v>0</v>
      </c>
      <c r="C3" s="31" t="s">
        <v>1</v>
      </c>
      <c r="D3" s="31" t="s">
        <v>2</v>
      </c>
      <c r="E3" s="31" t="s">
        <v>72</v>
      </c>
      <c r="F3" s="31" t="s">
        <v>73</v>
      </c>
      <c r="G3" s="31" t="s">
        <v>74</v>
      </c>
      <c r="H3" s="31" t="s">
        <v>75</v>
      </c>
      <c r="I3" s="31" t="s">
        <v>76</v>
      </c>
      <c r="J3" s="31" t="s">
        <v>77</v>
      </c>
      <c r="K3" s="31" t="s">
        <v>78</v>
      </c>
      <c r="L3" s="32" t="s">
        <v>79</v>
      </c>
    </row>
    <row r="4" spans="1:12" ht="16" customHeight="1" x14ac:dyDescent="0.15">
      <c r="A4" s="75" t="s">
        <v>80</v>
      </c>
      <c r="B4" s="88" t="s">
        <v>3</v>
      </c>
      <c r="C4" s="88" t="s">
        <v>295</v>
      </c>
      <c r="D4" s="90" t="s">
        <v>268</v>
      </c>
      <c r="E4" s="82">
        <v>3000</v>
      </c>
      <c r="F4" s="77" t="s">
        <v>4</v>
      </c>
      <c r="G4" s="84">
        <v>75000</v>
      </c>
      <c r="H4" s="77" t="s">
        <v>4</v>
      </c>
      <c r="I4" s="86">
        <f t="shared" ref="I4:I67" si="0">IFERROR(G4/E4,0)</f>
        <v>25</v>
      </c>
      <c r="J4" s="80"/>
      <c r="K4" s="77" t="s">
        <v>81</v>
      </c>
      <c r="L4" s="91"/>
    </row>
    <row r="5" spans="1:12" ht="16" customHeight="1" x14ac:dyDescent="0.15">
      <c r="A5" s="75" t="s">
        <v>82</v>
      </c>
      <c r="B5" s="88" t="s">
        <v>3</v>
      </c>
      <c r="C5" s="88" t="s">
        <v>296</v>
      </c>
      <c r="D5" s="88" t="s">
        <v>269</v>
      </c>
      <c r="E5" s="82">
        <v>50</v>
      </c>
      <c r="F5" s="77" t="s">
        <v>5</v>
      </c>
      <c r="G5" s="84">
        <v>98000</v>
      </c>
      <c r="H5" s="77" t="s">
        <v>5</v>
      </c>
      <c r="I5" s="86">
        <f t="shared" si="0"/>
        <v>1960</v>
      </c>
      <c r="J5" s="80"/>
      <c r="K5" s="77" t="s">
        <v>81</v>
      </c>
      <c r="L5" s="91"/>
    </row>
    <row r="6" spans="1:12" ht="16" customHeight="1" x14ac:dyDescent="0.15">
      <c r="A6" s="75" t="s">
        <v>83</v>
      </c>
      <c r="B6" s="88" t="s">
        <v>3</v>
      </c>
      <c r="C6" s="88" t="s">
        <v>297</v>
      </c>
      <c r="D6" s="88" t="s">
        <v>269</v>
      </c>
      <c r="E6" s="82">
        <v>1000</v>
      </c>
      <c r="F6" s="77" t="s">
        <v>4</v>
      </c>
      <c r="G6" s="84">
        <v>66000</v>
      </c>
      <c r="H6" s="77" t="s">
        <v>4</v>
      </c>
      <c r="I6" s="86">
        <f t="shared" si="0"/>
        <v>66</v>
      </c>
      <c r="J6" s="80"/>
      <c r="K6" s="77" t="s">
        <v>81</v>
      </c>
      <c r="L6" s="91"/>
    </row>
    <row r="7" spans="1:12" ht="16" customHeight="1" x14ac:dyDescent="0.15">
      <c r="A7" s="75" t="s">
        <v>84</v>
      </c>
      <c r="B7" s="88" t="s">
        <v>3</v>
      </c>
      <c r="C7" s="88" t="s">
        <v>298</v>
      </c>
      <c r="D7" s="88" t="s">
        <v>270</v>
      </c>
      <c r="E7" s="82">
        <v>500</v>
      </c>
      <c r="F7" s="77" t="s">
        <v>4</v>
      </c>
      <c r="G7" s="84">
        <v>40000</v>
      </c>
      <c r="H7" s="77" t="s">
        <v>4</v>
      </c>
      <c r="I7" s="86">
        <f t="shared" si="0"/>
        <v>80</v>
      </c>
      <c r="J7" s="80"/>
      <c r="K7" s="77" t="s">
        <v>81</v>
      </c>
      <c r="L7" s="91"/>
    </row>
    <row r="8" spans="1:12" ht="16" customHeight="1" x14ac:dyDescent="0.15">
      <c r="A8" s="75" t="s">
        <v>85</v>
      </c>
      <c r="B8" s="88" t="s">
        <v>3</v>
      </c>
      <c r="C8" s="88" t="s">
        <v>6</v>
      </c>
      <c r="D8" s="90"/>
      <c r="E8" s="82">
        <v>1000</v>
      </c>
      <c r="F8" s="77" t="s">
        <v>4</v>
      </c>
      <c r="G8" s="84">
        <v>28000</v>
      </c>
      <c r="H8" s="77" t="s">
        <v>4</v>
      </c>
      <c r="I8" s="86">
        <f t="shared" si="0"/>
        <v>28</v>
      </c>
      <c r="J8" s="80"/>
      <c r="K8" s="77" t="s">
        <v>81</v>
      </c>
      <c r="L8" s="91"/>
    </row>
    <row r="9" spans="1:12" ht="16" customHeight="1" x14ac:dyDescent="0.15">
      <c r="A9" s="75" t="s">
        <v>86</v>
      </c>
      <c r="B9" s="88" t="s">
        <v>7</v>
      </c>
      <c r="C9" s="88" t="s">
        <v>299</v>
      </c>
      <c r="D9" s="88" t="s">
        <v>271</v>
      </c>
      <c r="E9" s="82">
        <v>1000</v>
      </c>
      <c r="F9" s="77" t="s">
        <v>4</v>
      </c>
      <c r="G9" s="84">
        <v>146000</v>
      </c>
      <c r="H9" s="77" t="s">
        <v>4</v>
      </c>
      <c r="I9" s="86">
        <f t="shared" si="0"/>
        <v>146</v>
      </c>
      <c r="J9" s="80"/>
      <c r="K9" s="77" t="s">
        <v>81</v>
      </c>
      <c r="L9" s="91"/>
    </row>
    <row r="10" spans="1:12" ht="16" customHeight="1" x14ac:dyDescent="0.15">
      <c r="A10" s="75" t="s">
        <v>87</v>
      </c>
      <c r="B10" s="88" t="s">
        <v>7</v>
      </c>
      <c r="C10" s="88" t="s">
        <v>8</v>
      </c>
      <c r="D10" s="88" t="s">
        <v>271</v>
      </c>
      <c r="E10" s="82">
        <v>1000</v>
      </c>
      <c r="F10" s="77" t="s">
        <v>4</v>
      </c>
      <c r="G10" s="84">
        <v>143000</v>
      </c>
      <c r="H10" s="77" t="s">
        <v>4</v>
      </c>
      <c r="I10" s="86">
        <f t="shared" si="0"/>
        <v>143</v>
      </c>
      <c r="J10" s="80"/>
      <c r="K10" s="77" t="s">
        <v>81</v>
      </c>
      <c r="L10" s="91"/>
    </row>
    <row r="11" spans="1:12" ht="16" customHeight="1" x14ac:dyDescent="0.15">
      <c r="A11" s="75" t="s">
        <v>88</v>
      </c>
      <c r="B11" s="88" t="s">
        <v>7</v>
      </c>
      <c r="C11" s="88" t="s">
        <v>9</v>
      </c>
      <c r="D11" s="88" t="s">
        <v>272</v>
      </c>
      <c r="E11" s="82">
        <v>750</v>
      </c>
      <c r="F11" s="77" t="s">
        <v>10</v>
      </c>
      <c r="G11" s="84">
        <v>142000</v>
      </c>
      <c r="H11" s="77" t="s">
        <v>10</v>
      </c>
      <c r="I11" s="86">
        <f t="shared" si="0"/>
        <v>189.33333333333334</v>
      </c>
      <c r="J11" s="80"/>
      <c r="K11" s="77" t="s">
        <v>81</v>
      </c>
      <c r="L11" s="91"/>
    </row>
    <row r="12" spans="1:12" ht="16" customHeight="1" x14ac:dyDescent="0.15">
      <c r="A12" s="75" t="s">
        <v>89</v>
      </c>
      <c r="B12" s="88" t="s">
        <v>7</v>
      </c>
      <c r="C12" s="88" t="s">
        <v>11</v>
      </c>
      <c r="D12" s="88" t="s">
        <v>272</v>
      </c>
      <c r="E12" s="82">
        <v>900</v>
      </c>
      <c r="F12" s="77" t="s">
        <v>4</v>
      </c>
      <c r="G12" s="84">
        <v>99000</v>
      </c>
      <c r="H12" s="77" t="s">
        <v>4</v>
      </c>
      <c r="I12" s="86">
        <f t="shared" si="0"/>
        <v>110</v>
      </c>
      <c r="J12" s="80"/>
      <c r="K12" s="77" t="s">
        <v>81</v>
      </c>
      <c r="L12" s="91"/>
    </row>
    <row r="13" spans="1:12" ht="16" customHeight="1" x14ac:dyDescent="0.15">
      <c r="A13" s="75" t="s">
        <v>90</v>
      </c>
      <c r="B13" s="88" t="s">
        <v>7</v>
      </c>
      <c r="C13" s="88" t="s">
        <v>300</v>
      </c>
      <c r="D13" s="88" t="s">
        <v>273</v>
      </c>
      <c r="E13" s="82">
        <v>1000</v>
      </c>
      <c r="F13" s="77" t="s">
        <v>10</v>
      </c>
      <c r="G13" s="84">
        <v>260000</v>
      </c>
      <c r="H13" s="77" t="s">
        <v>10</v>
      </c>
      <c r="I13" s="86">
        <f t="shared" si="0"/>
        <v>260</v>
      </c>
      <c r="J13" s="80"/>
      <c r="K13" s="77" t="s">
        <v>81</v>
      </c>
      <c r="L13" s="91"/>
    </row>
    <row r="14" spans="1:12" ht="16" customHeight="1" x14ac:dyDescent="0.15">
      <c r="A14" s="75" t="s">
        <v>91</v>
      </c>
      <c r="B14" s="88" t="s">
        <v>7</v>
      </c>
      <c r="C14" s="88" t="s">
        <v>301</v>
      </c>
      <c r="D14" s="88" t="s">
        <v>274</v>
      </c>
      <c r="E14" s="82">
        <v>2500</v>
      </c>
      <c r="F14" s="77" t="s">
        <v>10</v>
      </c>
      <c r="G14" s="84">
        <v>198000</v>
      </c>
      <c r="H14" s="77" t="s">
        <v>10</v>
      </c>
      <c r="I14" s="86">
        <f t="shared" si="0"/>
        <v>79.2</v>
      </c>
      <c r="J14" s="80"/>
      <c r="K14" s="77" t="s">
        <v>81</v>
      </c>
      <c r="L14" s="91"/>
    </row>
    <row r="15" spans="1:12" ht="16" customHeight="1" x14ac:dyDescent="0.15">
      <c r="A15" s="75" t="s">
        <v>92</v>
      </c>
      <c r="B15" s="88" t="s">
        <v>7</v>
      </c>
      <c r="C15" s="88" t="s">
        <v>12</v>
      </c>
      <c r="D15" s="88" t="s">
        <v>275</v>
      </c>
      <c r="E15" s="82">
        <v>1000</v>
      </c>
      <c r="F15" s="77" t="s">
        <v>10</v>
      </c>
      <c r="G15" s="84">
        <v>117000</v>
      </c>
      <c r="H15" s="77" t="s">
        <v>10</v>
      </c>
      <c r="I15" s="86">
        <f t="shared" si="0"/>
        <v>117</v>
      </c>
      <c r="J15" s="80"/>
      <c r="K15" s="77" t="s">
        <v>81</v>
      </c>
      <c r="L15" s="91"/>
    </row>
    <row r="16" spans="1:12" ht="16" customHeight="1" x14ac:dyDescent="0.15">
      <c r="A16" s="75" t="s">
        <v>93</v>
      </c>
      <c r="B16" s="88" t="s">
        <v>7</v>
      </c>
      <c r="C16" s="88" t="s">
        <v>13</v>
      </c>
      <c r="D16" s="88" t="s">
        <v>275</v>
      </c>
      <c r="E16" s="82">
        <v>1000</v>
      </c>
      <c r="F16" s="77" t="s">
        <v>10</v>
      </c>
      <c r="G16" s="84">
        <v>130000</v>
      </c>
      <c r="H16" s="77" t="s">
        <v>10</v>
      </c>
      <c r="I16" s="86">
        <f t="shared" si="0"/>
        <v>130</v>
      </c>
      <c r="J16" s="80"/>
      <c r="K16" s="77" t="s">
        <v>81</v>
      </c>
      <c r="L16" s="91"/>
    </row>
    <row r="17" spans="1:12" ht="16" customHeight="1" x14ac:dyDescent="0.15">
      <c r="A17" s="75" t="s">
        <v>94</v>
      </c>
      <c r="B17" s="88" t="s">
        <v>7</v>
      </c>
      <c r="C17" s="88" t="s">
        <v>14</v>
      </c>
      <c r="D17" s="88" t="s">
        <v>275</v>
      </c>
      <c r="E17" s="82">
        <v>2000</v>
      </c>
      <c r="F17" s="77" t="s">
        <v>10</v>
      </c>
      <c r="G17" s="84">
        <v>195000</v>
      </c>
      <c r="H17" s="77" t="s">
        <v>10</v>
      </c>
      <c r="I17" s="86">
        <f t="shared" si="0"/>
        <v>97.5</v>
      </c>
      <c r="J17" s="80"/>
      <c r="K17" s="77" t="s">
        <v>81</v>
      </c>
      <c r="L17" s="91"/>
    </row>
    <row r="18" spans="1:12" ht="16" customHeight="1" x14ac:dyDescent="0.15">
      <c r="A18" s="75" t="s">
        <v>95</v>
      </c>
      <c r="B18" s="88" t="s">
        <v>7</v>
      </c>
      <c r="C18" s="88" t="s">
        <v>302</v>
      </c>
      <c r="D18" s="88" t="s">
        <v>275</v>
      </c>
      <c r="E18" s="82">
        <v>1000</v>
      </c>
      <c r="F18" s="77" t="s">
        <v>10</v>
      </c>
      <c r="G18" s="84">
        <v>125000</v>
      </c>
      <c r="H18" s="77" t="s">
        <v>10</v>
      </c>
      <c r="I18" s="86">
        <f t="shared" si="0"/>
        <v>125</v>
      </c>
      <c r="J18" s="80"/>
      <c r="K18" s="77" t="s">
        <v>81</v>
      </c>
      <c r="L18" s="91"/>
    </row>
    <row r="19" spans="1:12" ht="16" customHeight="1" x14ac:dyDescent="0.15">
      <c r="A19" s="75" t="s">
        <v>96</v>
      </c>
      <c r="B19" s="88" t="s">
        <v>7</v>
      </c>
      <c r="C19" s="88" t="s">
        <v>303</v>
      </c>
      <c r="D19" s="88" t="s">
        <v>275</v>
      </c>
      <c r="E19" s="82">
        <v>1000</v>
      </c>
      <c r="F19" s="77" t="s">
        <v>10</v>
      </c>
      <c r="G19" s="84">
        <v>125000</v>
      </c>
      <c r="H19" s="77" t="s">
        <v>10</v>
      </c>
      <c r="I19" s="86">
        <f t="shared" si="0"/>
        <v>125</v>
      </c>
      <c r="J19" s="80"/>
      <c r="K19" s="77" t="s">
        <v>81</v>
      </c>
      <c r="L19" s="91"/>
    </row>
    <row r="20" spans="1:12" ht="16" customHeight="1" x14ac:dyDescent="0.15">
      <c r="A20" s="75" t="s">
        <v>97</v>
      </c>
      <c r="B20" s="88" t="s">
        <v>7</v>
      </c>
      <c r="C20" s="88" t="s">
        <v>15</v>
      </c>
      <c r="D20" s="88" t="s">
        <v>271</v>
      </c>
      <c r="E20" s="82">
        <v>900</v>
      </c>
      <c r="F20" s="77" t="s">
        <v>4</v>
      </c>
      <c r="G20" s="84">
        <v>125000</v>
      </c>
      <c r="H20" s="77" t="s">
        <v>4</v>
      </c>
      <c r="I20" s="86">
        <f t="shared" si="0"/>
        <v>138.88888888888889</v>
      </c>
      <c r="J20" s="80"/>
      <c r="K20" s="77" t="s">
        <v>81</v>
      </c>
      <c r="L20" s="91"/>
    </row>
    <row r="21" spans="1:12" ht="16" customHeight="1" x14ac:dyDescent="0.15">
      <c r="A21" s="75" t="s">
        <v>98</v>
      </c>
      <c r="B21" s="88" t="s">
        <v>16</v>
      </c>
      <c r="C21" s="88" t="s">
        <v>17</v>
      </c>
      <c r="D21" s="90" t="s">
        <v>276</v>
      </c>
      <c r="E21" s="82">
        <v>1000</v>
      </c>
      <c r="F21" s="77" t="s">
        <v>10</v>
      </c>
      <c r="G21" s="84">
        <v>86000</v>
      </c>
      <c r="H21" s="77" t="s">
        <v>10</v>
      </c>
      <c r="I21" s="86">
        <f t="shared" si="0"/>
        <v>86</v>
      </c>
      <c r="J21" s="80"/>
      <c r="K21" s="77" t="s">
        <v>81</v>
      </c>
      <c r="L21" s="91"/>
    </row>
    <row r="22" spans="1:12" ht="16" customHeight="1" x14ac:dyDescent="0.15">
      <c r="A22" s="75" t="s">
        <v>99</v>
      </c>
      <c r="B22" s="88" t="s">
        <v>16</v>
      </c>
      <c r="C22" s="88" t="s">
        <v>18</v>
      </c>
      <c r="D22" s="88" t="s">
        <v>277</v>
      </c>
      <c r="E22" s="82">
        <v>1284</v>
      </c>
      <c r="F22" s="77" t="s">
        <v>4</v>
      </c>
      <c r="G22" s="84">
        <v>56000</v>
      </c>
      <c r="H22" s="77" t="s">
        <v>4</v>
      </c>
      <c r="I22" s="86">
        <f t="shared" si="0"/>
        <v>43.613707165109034</v>
      </c>
      <c r="J22" s="80"/>
      <c r="K22" s="77" t="s">
        <v>81</v>
      </c>
      <c r="L22" s="91"/>
    </row>
    <row r="23" spans="1:12" ht="16" customHeight="1" x14ac:dyDescent="0.15">
      <c r="A23" s="75" t="s">
        <v>100</v>
      </c>
      <c r="B23" s="88" t="s">
        <v>16</v>
      </c>
      <c r="C23" s="88" t="s">
        <v>19</v>
      </c>
      <c r="D23" s="90" t="s">
        <v>278</v>
      </c>
      <c r="E23" s="82">
        <v>1000</v>
      </c>
      <c r="F23" s="77" t="s">
        <v>4</v>
      </c>
      <c r="G23" s="84">
        <v>27000</v>
      </c>
      <c r="H23" s="77" t="s">
        <v>4</v>
      </c>
      <c r="I23" s="86">
        <f t="shared" si="0"/>
        <v>27</v>
      </c>
      <c r="J23" s="80"/>
      <c r="K23" s="77" t="s">
        <v>81</v>
      </c>
      <c r="L23" s="91"/>
    </row>
    <row r="24" spans="1:12" ht="16" customHeight="1" x14ac:dyDescent="0.15">
      <c r="A24" s="75" t="s">
        <v>101</v>
      </c>
      <c r="B24" s="88" t="s">
        <v>16</v>
      </c>
      <c r="C24" s="88" t="s">
        <v>304</v>
      </c>
      <c r="D24" s="88" t="s">
        <v>276</v>
      </c>
      <c r="E24" s="82">
        <v>1000</v>
      </c>
      <c r="F24" s="77" t="s">
        <v>10</v>
      </c>
      <c r="G24" s="84">
        <v>73000</v>
      </c>
      <c r="H24" s="77" t="s">
        <v>10</v>
      </c>
      <c r="I24" s="86">
        <f t="shared" si="0"/>
        <v>73</v>
      </c>
      <c r="J24" s="80"/>
      <c r="K24" s="77" t="s">
        <v>81</v>
      </c>
      <c r="L24" s="91"/>
    </row>
    <row r="25" spans="1:12" ht="16" customHeight="1" x14ac:dyDescent="0.15">
      <c r="A25" s="75" t="s">
        <v>102</v>
      </c>
      <c r="B25" s="88" t="s">
        <v>20</v>
      </c>
      <c r="C25" s="88" t="s">
        <v>21</v>
      </c>
      <c r="D25" s="88" t="s">
        <v>279</v>
      </c>
      <c r="E25" s="82">
        <v>18000</v>
      </c>
      <c r="F25" s="77" t="s">
        <v>4</v>
      </c>
      <c r="G25" s="84">
        <v>22000</v>
      </c>
      <c r="H25" s="77" t="s">
        <v>4</v>
      </c>
      <c r="I25" s="86">
        <f t="shared" si="0"/>
        <v>1.2222222222222223</v>
      </c>
      <c r="J25" s="80"/>
      <c r="K25" s="77" t="s">
        <v>81</v>
      </c>
      <c r="L25" s="91"/>
    </row>
    <row r="26" spans="1:12" ht="16" customHeight="1" x14ac:dyDescent="0.15">
      <c r="A26" s="75" t="s">
        <v>103</v>
      </c>
      <c r="B26" s="88" t="s">
        <v>20</v>
      </c>
      <c r="C26" s="88" t="s">
        <v>20</v>
      </c>
      <c r="D26" s="88"/>
      <c r="E26" s="82">
        <v>1000</v>
      </c>
      <c r="F26" s="77" t="s">
        <v>10</v>
      </c>
      <c r="G26" s="84">
        <v>0</v>
      </c>
      <c r="H26" s="77" t="s">
        <v>10</v>
      </c>
      <c r="I26" s="86">
        <f t="shared" si="0"/>
        <v>0</v>
      </c>
      <c r="J26" s="80"/>
      <c r="K26" s="77" t="s">
        <v>81</v>
      </c>
      <c r="L26" s="91"/>
    </row>
    <row r="27" spans="1:12" ht="16" customHeight="1" x14ac:dyDescent="0.15">
      <c r="A27" s="75" t="s">
        <v>104</v>
      </c>
      <c r="B27" s="88" t="s">
        <v>20</v>
      </c>
      <c r="C27" s="88" t="s">
        <v>22</v>
      </c>
      <c r="D27" s="88"/>
      <c r="E27" s="82">
        <v>1000</v>
      </c>
      <c r="F27" s="77" t="s">
        <v>10</v>
      </c>
      <c r="G27" s="84">
        <v>0</v>
      </c>
      <c r="H27" s="77" t="s">
        <v>10</v>
      </c>
      <c r="I27" s="86">
        <f t="shared" si="0"/>
        <v>0</v>
      </c>
      <c r="J27" s="80"/>
      <c r="K27" s="77" t="s">
        <v>81</v>
      </c>
      <c r="L27" s="91"/>
    </row>
    <row r="28" spans="1:12" ht="16" customHeight="1" x14ac:dyDescent="0.15">
      <c r="A28" s="75" t="s">
        <v>105</v>
      </c>
      <c r="B28" s="88" t="s">
        <v>23</v>
      </c>
      <c r="C28" s="88" t="s">
        <v>24</v>
      </c>
      <c r="D28" s="88" t="s">
        <v>280</v>
      </c>
      <c r="E28" s="82">
        <v>1000</v>
      </c>
      <c r="F28" s="77" t="s">
        <v>4</v>
      </c>
      <c r="G28" s="84">
        <v>7000</v>
      </c>
      <c r="H28" s="77" t="s">
        <v>4</v>
      </c>
      <c r="I28" s="86">
        <f t="shared" si="0"/>
        <v>7</v>
      </c>
      <c r="J28" s="80"/>
      <c r="K28" s="77" t="s">
        <v>81</v>
      </c>
      <c r="L28" s="91"/>
    </row>
    <row r="29" spans="1:12" ht="16" customHeight="1" x14ac:dyDescent="0.15">
      <c r="A29" s="75" t="s">
        <v>106</v>
      </c>
      <c r="B29" s="88" t="s">
        <v>23</v>
      </c>
      <c r="C29" s="88" t="s">
        <v>25</v>
      </c>
      <c r="D29" s="90" t="s">
        <v>281</v>
      </c>
      <c r="E29" s="82">
        <v>25000</v>
      </c>
      <c r="F29" s="77" t="s">
        <v>10</v>
      </c>
      <c r="G29" s="84">
        <v>490000</v>
      </c>
      <c r="H29" s="77" t="s">
        <v>10</v>
      </c>
      <c r="I29" s="86">
        <f t="shared" si="0"/>
        <v>19.600000000000001</v>
      </c>
      <c r="J29" s="80"/>
      <c r="K29" s="77" t="s">
        <v>81</v>
      </c>
      <c r="L29" s="91"/>
    </row>
    <row r="30" spans="1:12" ht="16" customHeight="1" x14ac:dyDescent="0.15">
      <c r="A30" s="75" t="s">
        <v>107</v>
      </c>
      <c r="B30" s="88" t="s">
        <v>26</v>
      </c>
      <c r="C30" s="88" t="s">
        <v>27</v>
      </c>
      <c r="D30" s="90" t="s">
        <v>282</v>
      </c>
      <c r="E30" s="82">
        <v>15</v>
      </c>
      <c r="F30" s="78" t="s">
        <v>28</v>
      </c>
      <c r="G30" s="84">
        <v>31000</v>
      </c>
      <c r="H30" s="78" t="s">
        <v>28</v>
      </c>
      <c r="I30" s="86">
        <f t="shared" si="0"/>
        <v>2066.6666666666665</v>
      </c>
      <c r="J30" s="80"/>
      <c r="K30" s="77" t="s">
        <v>81</v>
      </c>
      <c r="L30" s="91" t="s">
        <v>323</v>
      </c>
    </row>
    <row r="31" spans="1:12" ht="16" customHeight="1" x14ac:dyDescent="0.15">
      <c r="A31" s="75" t="s">
        <v>108</v>
      </c>
      <c r="B31" s="88" t="s">
        <v>26</v>
      </c>
      <c r="C31" s="88" t="s">
        <v>29</v>
      </c>
      <c r="D31" s="88" t="s">
        <v>280</v>
      </c>
      <c r="E31" s="82">
        <v>500</v>
      </c>
      <c r="F31" s="77" t="s">
        <v>10</v>
      </c>
      <c r="G31" s="84">
        <v>35000</v>
      </c>
      <c r="H31" s="77" t="s">
        <v>10</v>
      </c>
      <c r="I31" s="86">
        <f t="shared" si="0"/>
        <v>70</v>
      </c>
      <c r="J31" s="80"/>
      <c r="K31" s="77" t="s">
        <v>81</v>
      </c>
      <c r="L31" s="91"/>
    </row>
    <row r="32" spans="1:12" ht="16" customHeight="1" x14ac:dyDescent="0.15">
      <c r="A32" s="75" t="s">
        <v>109</v>
      </c>
      <c r="B32" s="88" t="s">
        <v>26</v>
      </c>
      <c r="C32" s="88" t="s">
        <v>30</v>
      </c>
      <c r="D32" s="88" t="s">
        <v>280</v>
      </c>
      <c r="E32" s="82">
        <v>1000</v>
      </c>
      <c r="F32" s="77" t="s">
        <v>10</v>
      </c>
      <c r="G32" s="84">
        <v>40000</v>
      </c>
      <c r="H32" s="77" t="s">
        <v>10</v>
      </c>
      <c r="I32" s="86">
        <f t="shared" si="0"/>
        <v>40</v>
      </c>
      <c r="J32" s="80"/>
      <c r="K32" s="77" t="s">
        <v>81</v>
      </c>
      <c r="L32" s="91"/>
    </row>
    <row r="33" spans="1:12" ht="16" customHeight="1" x14ac:dyDescent="0.15">
      <c r="A33" s="75" t="s">
        <v>110</v>
      </c>
      <c r="B33" s="88" t="s">
        <v>26</v>
      </c>
      <c r="C33" s="88" t="s">
        <v>31</v>
      </c>
      <c r="D33" s="90" t="s">
        <v>283</v>
      </c>
      <c r="E33" s="82">
        <v>40</v>
      </c>
      <c r="F33" s="77" t="s">
        <v>32</v>
      </c>
      <c r="G33" s="84">
        <v>36000</v>
      </c>
      <c r="H33" s="77" t="s">
        <v>32</v>
      </c>
      <c r="I33" s="86">
        <f t="shared" si="0"/>
        <v>900</v>
      </c>
      <c r="J33" s="80"/>
      <c r="K33" s="77" t="s">
        <v>81</v>
      </c>
      <c r="L33" s="91"/>
    </row>
    <row r="34" spans="1:12" ht="16" customHeight="1" x14ac:dyDescent="0.15">
      <c r="A34" s="75" t="s">
        <v>111</v>
      </c>
      <c r="B34" s="88" t="s">
        <v>26</v>
      </c>
      <c r="C34" s="88" t="s">
        <v>33</v>
      </c>
      <c r="D34" s="88" t="s">
        <v>284</v>
      </c>
      <c r="E34" s="82">
        <v>20</v>
      </c>
      <c r="F34" s="77" t="s">
        <v>32</v>
      </c>
      <c r="G34" s="84">
        <v>63000</v>
      </c>
      <c r="H34" s="77" t="s">
        <v>32</v>
      </c>
      <c r="I34" s="86">
        <f t="shared" si="0"/>
        <v>3150</v>
      </c>
      <c r="J34" s="80"/>
      <c r="K34" s="77" t="s">
        <v>81</v>
      </c>
      <c r="L34" s="91"/>
    </row>
    <row r="35" spans="1:12" ht="16" customHeight="1" x14ac:dyDescent="0.15">
      <c r="A35" s="75" t="s">
        <v>112</v>
      </c>
      <c r="B35" s="88" t="s">
        <v>34</v>
      </c>
      <c r="C35" s="88" t="s">
        <v>35</v>
      </c>
      <c r="D35" s="88" t="s">
        <v>285</v>
      </c>
      <c r="E35" s="82">
        <v>80</v>
      </c>
      <c r="F35" s="77" t="s">
        <v>28</v>
      </c>
      <c r="G35" s="84">
        <v>66000</v>
      </c>
      <c r="H35" s="77" t="s">
        <v>28</v>
      </c>
      <c r="I35" s="86">
        <f t="shared" si="0"/>
        <v>825</v>
      </c>
      <c r="J35" s="80"/>
      <c r="K35" s="77" t="s">
        <v>81</v>
      </c>
      <c r="L35" s="91"/>
    </row>
    <row r="36" spans="1:12" ht="16" customHeight="1" x14ac:dyDescent="0.15">
      <c r="A36" s="75" t="s">
        <v>113</v>
      </c>
      <c r="B36" s="88" t="s">
        <v>34</v>
      </c>
      <c r="C36" s="88" t="s">
        <v>36</v>
      </c>
      <c r="D36" s="88" t="s">
        <v>280</v>
      </c>
      <c r="E36" s="82">
        <v>10</v>
      </c>
      <c r="F36" s="77" t="s">
        <v>37</v>
      </c>
      <c r="G36" s="84">
        <v>10000</v>
      </c>
      <c r="H36" s="77" t="s">
        <v>37</v>
      </c>
      <c r="I36" s="86">
        <f t="shared" si="0"/>
        <v>1000</v>
      </c>
      <c r="J36" s="80"/>
      <c r="K36" s="77" t="s">
        <v>81</v>
      </c>
      <c r="L36" s="91"/>
    </row>
    <row r="37" spans="1:12" ht="16" customHeight="1" x14ac:dyDescent="0.15">
      <c r="A37" s="75" t="s">
        <v>114</v>
      </c>
      <c r="B37" s="88" t="s">
        <v>34</v>
      </c>
      <c r="C37" s="88" t="s">
        <v>38</v>
      </c>
      <c r="D37" s="88" t="s">
        <v>280</v>
      </c>
      <c r="E37" s="82">
        <v>1000</v>
      </c>
      <c r="F37" s="77" t="s">
        <v>4</v>
      </c>
      <c r="G37" s="84">
        <v>60000</v>
      </c>
      <c r="H37" s="77" t="s">
        <v>4</v>
      </c>
      <c r="I37" s="86">
        <f t="shared" si="0"/>
        <v>60</v>
      </c>
      <c r="J37" s="80"/>
      <c r="K37" s="77" t="s">
        <v>81</v>
      </c>
      <c r="L37" s="91"/>
    </row>
    <row r="38" spans="1:12" ht="16" customHeight="1" x14ac:dyDescent="0.15">
      <c r="A38" s="75" t="s">
        <v>115</v>
      </c>
      <c r="B38" s="88" t="s">
        <v>34</v>
      </c>
      <c r="C38" s="88" t="s">
        <v>39</v>
      </c>
      <c r="D38" s="88" t="s">
        <v>280</v>
      </c>
      <c r="E38" s="82">
        <v>400</v>
      </c>
      <c r="F38" s="77" t="s">
        <v>10</v>
      </c>
      <c r="G38" s="84">
        <v>15000</v>
      </c>
      <c r="H38" s="77" t="s">
        <v>10</v>
      </c>
      <c r="I38" s="86">
        <f t="shared" si="0"/>
        <v>37.5</v>
      </c>
      <c r="J38" s="80"/>
      <c r="K38" s="77" t="s">
        <v>81</v>
      </c>
      <c r="L38" s="91"/>
    </row>
    <row r="39" spans="1:12" ht="16" customHeight="1" x14ac:dyDescent="0.15">
      <c r="A39" s="75" t="s">
        <v>116</v>
      </c>
      <c r="B39" s="88" t="s">
        <v>34</v>
      </c>
      <c r="C39" s="88" t="s">
        <v>40</v>
      </c>
      <c r="D39" s="88" t="s">
        <v>280</v>
      </c>
      <c r="E39" s="82">
        <v>12</v>
      </c>
      <c r="F39" s="77" t="s">
        <v>41</v>
      </c>
      <c r="G39" s="84">
        <v>30000</v>
      </c>
      <c r="H39" s="77" t="s">
        <v>41</v>
      </c>
      <c r="I39" s="86">
        <f t="shared" si="0"/>
        <v>2500</v>
      </c>
      <c r="J39" s="80"/>
      <c r="K39" s="77" t="s">
        <v>81</v>
      </c>
      <c r="L39" s="91"/>
    </row>
    <row r="40" spans="1:12" ht="16" customHeight="1" x14ac:dyDescent="0.15">
      <c r="A40" s="75" t="s">
        <v>117</v>
      </c>
      <c r="B40" s="88" t="s">
        <v>34</v>
      </c>
      <c r="C40" s="88" t="s">
        <v>42</v>
      </c>
      <c r="D40" s="88" t="s">
        <v>280</v>
      </c>
      <c r="E40" s="82">
        <v>120</v>
      </c>
      <c r="F40" s="77" t="s">
        <v>28</v>
      </c>
      <c r="G40" s="84">
        <v>85000</v>
      </c>
      <c r="H40" s="77" t="s">
        <v>28</v>
      </c>
      <c r="I40" s="86">
        <f t="shared" si="0"/>
        <v>708.33333333333337</v>
      </c>
      <c r="J40" s="80"/>
      <c r="K40" s="77" t="s">
        <v>81</v>
      </c>
      <c r="L40" s="91"/>
    </row>
    <row r="41" spans="1:12" ht="16" customHeight="1" x14ac:dyDescent="0.15">
      <c r="A41" s="75" t="s">
        <v>118</v>
      </c>
      <c r="B41" s="88" t="s">
        <v>34</v>
      </c>
      <c r="C41" s="88" t="s">
        <v>43</v>
      </c>
      <c r="D41" s="88" t="s">
        <v>280</v>
      </c>
      <c r="E41" s="82">
        <v>500</v>
      </c>
      <c r="F41" s="77" t="s">
        <v>10</v>
      </c>
      <c r="G41" s="84">
        <v>15000</v>
      </c>
      <c r="H41" s="77" t="s">
        <v>10</v>
      </c>
      <c r="I41" s="86">
        <f t="shared" si="0"/>
        <v>30</v>
      </c>
      <c r="J41" s="80"/>
      <c r="K41" s="77" t="s">
        <v>81</v>
      </c>
      <c r="L41" s="91"/>
    </row>
    <row r="42" spans="1:12" ht="16" customHeight="1" x14ac:dyDescent="0.15">
      <c r="A42" s="75" t="s">
        <v>119</v>
      </c>
      <c r="B42" s="88" t="s">
        <v>34</v>
      </c>
      <c r="C42" s="88" t="s">
        <v>44</v>
      </c>
      <c r="D42" s="88" t="s">
        <v>280</v>
      </c>
      <c r="E42" s="82">
        <v>30</v>
      </c>
      <c r="F42" s="77" t="s">
        <v>32</v>
      </c>
      <c r="G42" s="84">
        <v>40000</v>
      </c>
      <c r="H42" s="77" t="s">
        <v>32</v>
      </c>
      <c r="I42" s="86">
        <f t="shared" si="0"/>
        <v>1333.3333333333333</v>
      </c>
      <c r="J42" s="80"/>
      <c r="K42" s="77" t="s">
        <v>81</v>
      </c>
      <c r="L42" s="91"/>
    </row>
    <row r="43" spans="1:12" ht="16" customHeight="1" x14ac:dyDescent="0.15">
      <c r="A43" s="75" t="s">
        <v>120</v>
      </c>
      <c r="B43" s="88" t="s">
        <v>34</v>
      </c>
      <c r="C43" s="88" t="s">
        <v>45</v>
      </c>
      <c r="D43" s="88" t="s">
        <v>280</v>
      </c>
      <c r="E43" s="82">
        <v>30</v>
      </c>
      <c r="F43" s="77" t="s">
        <v>28</v>
      </c>
      <c r="G43" s="84">
        <v>53846</v>
      </c>
      <c r="H43" s="77" t="s">
        <v>28</v>
      </c>
      <c r="I43" s="86">
        <f t="shared" si="0"/>
        <v>1794.8666666666666</v>
      </c>
      <c r="J43" s="80"/>
      <c r="K43" s="77" t="s">
        <v>81</v>
      </c>
      <c r="L43" s="91"/>
    </row>
    <row r="44" spans="1:12" ht="16" customHeight="1" x14ac:dyDescent="0.15">
      <c r="A44" s="75" t="s">
        <v>121</v>
      </c>
      <c r="B44" s="88" t="s">
        <v>34</v>
      </c>
      <c r="C44" s="88" t="s">
        <v>46</v>
      </c>
      <c r="D44" s="88" t="s">
        <v>286</v>
      </c>
      <c r="E44" s="82">
        <v>1000</v>
      </c>
      <c r="F44" s="77" t="s">
        <v>4</v>
      </c>
      <c r="G44" s="84">
        <v>175000</v>
      </c>
      <c r="H44" s="77" t="s">
        <v>4</v>
      </c>
      <c r="I44" s="86">
        <f t="shared" si="0"/>
        <v>175</v>
      </c>
      <c r="J44" s="80"/>
      <c r="K44" s="77" t="s">
        <v>81</v>
      </c>
      <c r="L44" s="91"/>
    </row>
    <row r="45" spans="1:12" ht="16" customHeight="1" x14ac:dyDescent="0.15">
      <c r="A45" s="75" t="s">
        <v>122</v>
      </c>
      <c r="B45" s="88" t="s">
        <v>34</v>
      </c>
      <c r="C45" s="88" t="s">
        <v>59</v>
      </c>
      <c r="D45" s="88" t="s">
        <v>280</v>
      </c>
      <c r="E45" s="82">
        <v>90</v>
      </c>
      <c r="F45" s="77" t="s">
        <v>41</v>
      </c>
      <c r="G45" s="84">
        <v>15000</v>
      </c>
      <c r="H45" s="77" t="s">
        <v>41</v>
      </c>
      <c r="I45" s="86">
        <f t="shared" si="0"/>
        <v>166.66666666666666</v>
      </c>
      <c r="J45" s="80"/>
      <c r="K45" s="77" t="s">
        <v>81</v>
      </c>
      <c r="L45" s="91"/>
    </row>
    <row r="46" spans="1:12" ht="16" customHeight="1" x14ac:dyDescent="0.15">
      <c r="A46" s="75" t="s">
        <v>123</v>
      </c>
      <c r="B46" s="88" t="s">
        <v>47</v>
      </c>
      <c r="C46" s="88" t="s">
        <v>305</v>
      </c>
      <c r="D46" s="90" t="s">
        <v>287</v>
      </c>
      <c r="E46" s="82">
        <v>1000</v>
      </c>
      <c r="F46" s="77" t="s">
        <v>4</v>
      </c>
      <c r="G46" s="84">
        <v>300000</v>
      </c>
      <c r="H46" s="77" t="s">
        <v>4</v>
      </c>
      <c r="I46" s="86">
        <f t="shared" si="0"/>
        <v>300</v>
      </c>
      <c r="J46" s="80"/>
      <c r="K46" s="77" t="s">
        <v>81</v>
      </c>
      <c r="L46" s="91"/>
    </row>
    <row r="47" spans="1:12" ht="16" customHeight="1" x14ac:dyDescent="0.15">
      <c r="A47" s="75" t="s">
        <v>124</v>
      </c>
      <c r="B47" s="88" t="s">
        <v>47</v>
      </c>
      <c r="C47" s="88" t="s">
        <v>306</v>
      </c>
      <c r="D47" s="88" t="s">
        <v>288</v>
      </c>
      <c r="E47" s="82">
        <v>1000</v>
      </c>
      <c r="F47" s="77" t="s">
        <v>4</v>
      </c>
      <c r="G47" s="84">
        <v>180000</v>
      </c>
      <c r="H47" s="77" t="s">
        <v>4</v>
      </c>
      <c r="I47" s="86">
        <f t="shared" si="0"/>
        <v>180</v>
      </c>
      <c r="J47" s="80"/>
      <c r="K47" s="77" t="s">
        <v>81</v>
      </c>
      <c r="L47" s="91"/>
    </row>
    <row r="48" spans="1:12" ht="16" customHeight="1" x14ac:dyDescent="0.15">
      <c r="A48" s="75" t="s">
        <v>125</v>
      </c>
      <c r="B48" s="88" t="s">
        <v>47</v>
      </c>
      <c r="C48" s="88" t="s">
        <v>307</v>
      </c>
      <c r="D48" s="88" t="s">
        <v>288</v>
      </c>
      <c r="E48" s="82">
        <v>1000</v>
      </c>
      <c r="F48" s="77" t="s">
        <v>4</v>
      </c>
      <c r="G48" s="84">
        <v>315000</v>
      </c>
      <c r="H48" s="77" t="s">
        <v>4</v>
      </c>
      <c r="I48" s="86">
        <f t="shared" si="0"/>
        <v>315</v>
      </c>
      <c r="J48" s="80"/>
      <c r="K48" s="77" t="s">
        <v>81</v>
      </c>
      <c r="L48" s="91"/>
    </row>
    <row r="49" spans="1:12" ht="16" customHeight="1" x14ac:dyDescent="0.15">
      <c r="A49" s="75" t="s">
        <v>126</v>
      </c>
      <c r="B49" s="88" t="s">
        <v>47</v>
      </c>
      <c r="C49" s="88" t="s">
        <v>308</v>
      </c>
      <c r="D49" s="88" t="s">
        <v>288</v>
      </c>
      <c r="E49" s="82">
        <v>1000</v>
      </c>
      <c r="F49" s="77" t="s">
        <v>4</v>
      </c>
      <c r="G49" s="84">
        <v>250000</v>
      </c>
      <c r="H49" s="77" t="s">
        <v>4</v>
      </c>
      <c r="I49" s="86">
        <f t="shared" si="0"/>
        <v>250</v>
      </c>
      <c r="J49" s="80"/>
      <c r="K49" s="77" t="s">
        <v>81</v>
      </c>
      <c r="L49" s="91"/>
    </row>
    <row r="50" spans="1:12" ht="16" customHeight="1" x14ac:dyDescent="0.15">
      <c r="A50" s="75" t="s">
        <v>127</v>
      </c>
      <c r="B50" s="88" t="s">
        <v>47</v>
      </c>
      <c r="C50" s="88" t="s">
        <v>309</v>
      </c>
      <c r="D50" s="88" t="s">
        <v>288</v>
      </c>
      <c r="E50" s="82">
        <v>500</v>
      </c>
      <c r="F50" s="77" t="s">
        <v>4</v>
      </c>
      <c r="G50" s="84">
        <v>125000</v>
      </c>
      <c r="H50" s="77" t="s">
        <v>4</v>
      </c>
      <c r="I50" s="86">
        <f t="shared" si="0"/>
        <v>250</v>
      </c>
      <c r="J50" s="80"/>
      <c r="K50" s="77" t="s">
        <v>81</v>
      </c>
      <c r="L50" s="91"/>
    </row>
    <row r="51" spans="1:12" ht="16" customHeight="1" x14ac:dyDescent="0.15">
      <c r="A51" s="75" t="s">
        <v>128</v>
      </c>
      <c r="B51" s="88" t="s">
        <v>47</v>
      </c>
      <c r="C51" s="88" t="s">
        <v>310</v>
      </c>
      <c r="D51" s="90" t="s">
        <v>289</v>
      </c>
      <c r="E51" s="82">
        <v>500</v>
      </c>
      <c r="F51" s="77" t="s">
        <v>4</v>
      </c>
      <c r="G51" s="84">
        <v>650000</v>
      </c>
      <c r="H51" s="77" t="s">
        <v>4</v>
      </c>
      <c r="I51" s="86">
        <f t="shared" si="0"/>
        <v>1300</v>
      </c>
      <c r="J51" s="80"/>
      <c r="K51" s="77" t="s">
        <v>81</v>
      </c>
      <c r="L51" s="91"/>
    </row>
    <row r="52" spans="1:12" ht="16" customHeight="1" x14ac:dyDescent="0.15">
      <c r="A52" s="75" t="s">
        <v>129</v>
      </c>
      <c r="B52" s="88" t="s">
        <v>47</v>
      </c>
      <c r="C52" s="88" t="s">
        <v>311</v>
      </c>
      <c r="D52" s="88" t="s">
        <v>288</v>
      </c>
      <c r="E52" s="82">
        <v>500</v>
      </c>
      <c r="F52" s="77" t="s">
        <v>4</v>
      </c>
      <c r="G52" s="84">
        <v>135000</v>
      </c>
      <c r="H52" s="77" t="s">
        <v>4</v>
      </c>
      <c r="I52" s="86">
        <f t="shared" si="0"/>
        <v>270</v>
      </c>
      <c r="J52" s="80"/>
      <c r="K52" s="77" t="s">
        <v>81</v>
      </c>
      <c r="L52" s="91"/>
    </row>
    <row r="53" spans="1:12" ht="16" customHeight="1" x14ac:dyDescent="0.15">
      <c r="A53" s="75" t="s">
        <v>130</v>
      </c>
      <c r="B53" s="88" t="s">
        <v>48</v>
      </c>
      <c r="C53" s="88" t="s">
        <v>49</v>
      </c>
      <c r="D53" s="88" t="s">
        <v>290</v>
      </c>
      <c r="E53" s="82">
        <v>1000</v>
      </c>
      <c r="F53" s="77" t="s">
        <v>4</v>
      </c>
      <c r="G53" s="84">
        <v>115000</v>
      </c>
      <c r="H53" s="77" t="s">
        <v>4</v>
      </c>
      <c r="I53" s="86">
        <f t="shared" si="0"/>
        <v>115</v>
      </c>
      <c r="J53" s="80"/>
      <c r="K53" s="77" t="s">
        <v>81</v>
      </c>
      <c r="L53" s="91"/>
    </row>
    <row r="54" spans="1:12" ht="16" customHeight="1" x14ac:dyDescent="0.15">
      <c r="A54" s="75" t="s">
        <v>131</v>
      </c>
      <c r="B54" s="88" t="s">
        <v>48</v>
      </c>
      <c r="C54" s="88" t="s">
        <v>50</v>
      </c>
      <c r="D54" s="88" t="s">
        <v>290</v>
      </c>
      <c r="E54" s="82">
        <v>500</v>
      </c>
      <c r="F54" s="77" t="s">
        <v>4</v>
      </c>
      <c r="G54" s="84">
        <v>75000</v>
      </c>
      <c r="H54" s="77" t="s">
        <v>4</v>
      </c>
      <c r="I54" s="86">
        <f t="shared" si="0"/>
        <v>150</v>
      </c>
      <c r="J54" s="80"/>
      <c r="K54" s="77" t="s">
        <v>81</v>
      </c>
      <c r="L54" s="91"/>
    </row>
    <row r="55" spans="1:12" ht="16" customHeight="1" x14ac:dyDescent="0.15">
      <c r="A55" s="75" t="s">
        <v>132</v>
      </c>
      <c r="B55" s="88" t="s">
        <v>48</v>
      </c>
      <c r="C55" s="88" t="s">
        <v>51</v>
      </c>
      <c r="D55" s="88" t="s">
        <v>290</v>
      </c>
      <c r="E55" s="82">
        <v>150</v>
      </c>
      <c r="F55" s="77" t="s">
        <v>4</v>
      </c>
      <c r="G55" s="84">
        <v>21000</v>
      </c>
      <c r="H55" s="77" t="s">
        <v>4</v>
      </c>
      <c r="I55" s="86">
        <f t="shared" si="0"/>
        <v>140</v>
      </c>
      <c r="J55" s="80"/>
      <c r="K55" s="77" t="s">
        <v>81</v>
      </c>
      <c r="L55" s="91"/>
    </row>
    <row r="56" spans="1:12" ht="16" customHeight="1" x14ac:dyDescent="0.15">
      <c r="A56" s="75" t="s">
        <v>133</v>
      </c>
      <c r="B56" s="88" t="s">
        <v>48</v>
      </c>
      <c r="C56" s="88" t="s">
        <v>312</v>
      </c>
      <c r="D56" s="88" t="s">
        <v>291</v>
      </c>
      <c r="E56" s="82">
        <v>1000</v>
      </c>
      <c r="F56" s="77" t="s">
        <v>4</v>
      </c>
      <c r="G56" s="84">
        <v>115000</v>
      </c>
      <c r="H56" s="77" t="s">
        <v>4</v>
      </c>
      <c r="I56" s="86">
        <f t="shared" si="0"/>
        <v>115</v>
      </c>
      <c r="J56" s="80"/>
      <c r="K56" s="77" t="s">
        <v>81</v>
      </c>
      <c r="L56" s="91"/>
    </row>
    <row r="57" spans="1:12" ht="16" customHeight="1" x14ac:dyDescent="0.15">
      <c r="A57" s="75" t="s">
        <v>134</v>
      </c>
      <c r="B57" s="88" t="s">
        <v>48</v>
      </c>
      <c r="C57" s="88" t="s">
        <v>52</v>
      </c>
      <c r="D57" s="90" t="s">
        <v>276</v>
      </c>
      <c r="E57" s="82">
        <v>1000</v>
      </c>
      <c r="F57" s="77" t="s">
        <v>4</v>
      </c>
      <c r="G57" s="84">
        <v>70000</v>
      </c>
      <c r="H57" s="77" t="s">
        <v>4</v>
      </c>
      <c r="I57" s="86">
        <f t="shared" si="0"/>
        <v>70</v>
      </c>
      <c r="J57" s="80"/>
      <c r="K57" s="77" t="s">
        <v>81</v>
      </c>
      <c r="L57" s="91"/>
    </row>
    <row r="58" spans="1:12" ht="16" customHeight="1" x14ac:dyDescent="0.15">
      <c r="A58" s="75" t="s">
        <v>135</v>
      </c>
      <c r="B58" s="88" t="s">
        <v>61</v>
      </c>
      <c r="C58" s="88" t="s">
        <v>313</v>
      </c>
      <c r="D58" s="88"/>
      <c r="E58" s="82">
        <v>1</v>
      </c>
      <c r="F58" s="77" t="s">
        <v>62</v>
      </c>
      <c r="G58" s="84">
        <v>1800</v>
      </c>
      <c r="H58" s="77" t="s">
        <v>62</v>
      </c>
      <c r="I58" s="86">
        <f t="shared" si="0"/>
        <v>1800</v>
      </c>
      <c r="J58" s="80"/>
      <c r="K58" s="77" t="s">
        <v>81</v>
      </c>
      <c r="L58" s="91"/>
    </row>
    <row r="59" spans="1:12" ht="16" customHeight="1" x14ac:dyDescent="0.15">
      <c r="A59" s="75" t="s">
        <v>136</v>
      </c>
      <c r="B59" s="88" t="s">
        <v>61</v>
      </c>
      <c r="C59" s="88" t="s">
        <v>314</v>
      </c>
      <c r="D59" s="88"/>
      <c r="E59" s="82">
        <v>1</v>
      </c>
      <c r="F59" s="77" t="s">
        <v>62</v>
      </c>
      <c r="G59" s="84">
        <v>1900</v>
      </c>
      <c r="H59" s="77" t="s">
        <v>62</v>
      </c>
      <c r="I59" s="86">
        <f t="shared" si="0"/>
        <v>1900</v>
      </c>
      <c r="J59" s="80"/>
      <c r="K59" s="77" t="s">
        <v>81</v>
      </c>
      <c r="L59" s="91"/>
    </row>
    <row r="60" spans="1:12" ht="16" customHeight="1" x14ac:dyDescent="0.15">
      <c r="A60" s="75" t="s">
        <v>137</v>
      </c>
      <c r="B60" s="88" t="s">
        <v>61</v>
      </c>
      <c r="C60" s="88" t="s">
        <v>315</v>
      </c>
      <c r="D60" s="88"/>
      <c r="E60" s="82">
        <v>1</v>
      </c>
      <c r="F60" s="77" t="s">
        <v>62</v>
      </c>
      <c r="G60" s="84">
        <v>960</v>
      </c>
      <c r="H60" s="77" t="s">
        <v>62</v>
      </c>
      <c r="I60" s="86">
        <f t="shared" si="0"/>
        <v>960</v>
      </c>
      <c r="J60" s="80"/>
      <c r="K60" s="77" t="s">
        <v>81</v>
      </c>
      <c r="L60" s="91"/>
    </row>
    <row r="61" spans="1:12" ht="16" customHeight="1" x14ac:dyDescent="0.15">
      <c r="A61" s="75" t="s">
        <v>138</v>
      </c>
      <c r="B61" s="88" t="s">
        <v>61</v>
      </c>
      <c r="C61" s="88" t="s">
        <v>316</v>
      </c>
      <c r="D61" s="88"/>
      <c r="E61" s="82">
        <v>1</v>
      </c>
      <c r="F61" s="77" t="s">
        <v>62</v>
      </c>
      <c r="G61" s="84">
        <v>1360</v>
      </c>
      <c r="H61" s="77" t="s">
        <v>62</v>
      </c>
      <c r="I61" s="86">
        <f t="shared" si="0"/>
        <v>1360</v>
      </c>
      <c r="J61" s="80"/>
      <c r="K61" s="77" t="s">
        <v>81</v>
      </c>
      <c r="L61" s="91"/>
    </row>
    <row r="62" spans="1:12" ht="16" customHeight="1" x14ac:dyDescent="0.15">
      <c r="A62" s="75" t="s">
        <v>139</v>
      </c>
      <c r="B62" s="88" t="s">
        <v>61</v>
      </c>
      <c r="C62" s="88" t="s">
        <v>63</v>
      </c>
      <c r="D62" s="88"/>
      <c r="E62" s="82">
        <v>1</v>
      </c>
      <c r="F62" s="77" t="s">
        <v>62</v>
      </c>
      <c r="G62" s="84">
        <v>650</v>
      </c>
      <c r="H62" s="77" t="s">
        <v>62</v>
      </c>
      <c r="I62" s="86">
        <f t="shared" si="0"/>
        <v>650</v>
      </c>
      <c r="J62" s="80"/>
      <c r="K62" s="77" t="s">
        <v>81</v>
      </c>
      <c r="L62" s="91"/>
    </row>
    <row r="63" spans="1:12" ht="16" customHeight="1" x14ac:dyDescent="0.15">
      <c r="A63" s="75" t="s">
        <v>140</v>
      </c>
      <c r="B63" s="88" t="s">
        <v>61</v>
      </c>
      <c r="C63" s="88" t="s">
        <v>317</v>
      </c>
      <c r="D63" s="88"/>
      <c r="E63" s="82">
        <v>1</v>
      </c>
      <c r="F63" s="77" t="s">
        <v>62</v>
      </c>
      <c r="G63" s="84">
        <v>800</v>
      </c>
      <c r="H63" s="77" t="s">
        <v>62</v>
      </c>
      <c r="I63" s="86">
        <f t="shared" si="0"/>
        <v>800</v>
      </c>
      <c r="J63" s="80"/>
      <c r="K63" s="77" t="s">
        <v>81</v>
      </c>
      <c r="L63" s="91"/>
    </row>
    <row r="64" spans="1:12" ht="16" customHeight="1" x14ac:dyDescent="0.15">
      <c r="A64" s="75" t="s">
        <v>141</v>
      </c>
      <c r="B64" s="88" t="s">
        <v>61</v>
      </c>
      <c r="C64" s="88" t="s">
        <v>318</v>
      </c>
      <c r="D64" s="88"/>
      <c r="E64" s="82">
        <v>1</v>
      </c>
      <c r="F64" s="77" t="s">
        <v>62</v>
      </c>
      <c r="G64" s="84">
        <v>250</v>
      </c>
      <c r="H64" s="77" t="s">
        <v>62</v>
      </c>
      <c r="I64" s="86">
        <f t="shared" si="0"/>
        <v>250</v>
      </c>
      <c r="J64" s="80"/>
      <c r="K64" s="77" t="s">
        <v>81</v>
      </c>
      <c r="L64" s="91"/>
    </row>
    <row r="65" spans="1:12" ht="16" customHeight="1" x14ac:dyDescent="0.15">
      <c r="A65" s="75" t="s">
        <v>142</v>
      </c>
      <c r="B65" s="88" t="s">
        <v>61</v>
      </c>
      <c r="C65" s="88" t="s">
        <v>64</v>
      </c>
      <c r="D65" s="88"/>
      <c r="E65" s="82">
        <v>1</v>
      </c>
      <c r="F65" s="77" t="s">
        <v>62</v>
      </c>
      <c r="G65" s="84">
        <v>100</v>
      </c>
      <c r="H65" s="77" t="s">
        <v>62</v>
      </c>
      <c r="I65" s="86">
        <f t="shared" si="0"/>
        <v>100</v>
      </c>
      <c r="J65" s="80"/>
      <c r="K65" s="77" t="s">
        <v>81</v>
      </c>
      <c r="L65" s="91"/>
    </row>
    <row r="66" spans="1:12" ht="16" customHeight="1" x14ac:dyDescent="0.15">
      <c r="A66" s="75" t="s">
        <v>143</v>
      </c>
      <c r="B66" s="88" t="s">
        <v>61</v>
      </c>
      <c r="C66" s="88" t="s">
        <v>319</v>
      </c>
      <c r="D66" s="88"/>
      <c r="E66" s="82">
        <v>1</v>
      </c>
      <c r="F66" s="77" t="s">
        <v>62</v>
      </c>
      <c r="G66" s="84">
        <v>168</v>
      </c>
      <c r="H66" s="77" t="s">
        <v>62</v>
      </c>
      <c r="I66" s="86">
        <f t="shared" si="0"/>
        <v>168</v>
      </c>
      <c r="J66" s="80"/>
      <c r="K66" s="77" t="s">
        <v>81</v>
      </c>
      <c r="L66" s="91"/>
    </row>
    <row r="67" spans="1:12" ht="16" customHeight="1" x14ac:dyDescent="0.15">
      <c r="A67" s="75" t="s">
        <v>144</v>
      </c>
      <c r="B67" s="88" t="s">
        <v>61</v>
      </c>
      <c r="C67" s="88" t="s">
        <v>320</v>
      </c>
      <c r="D67" s="88"/>
      <c r="E67" s="82">
        <v>1</v>
      </c>
      <c r="F67" s="77" t="s">
        <v>62</v>
      </c>
      <c r="G67" s="84">
        <v>360</v>
      </c>
      <c r="H67" s="77" t="s">
        <v>62</v>
      </c>
      <c r="I67" s="86">
        <f t="shared" si="0"/>
        <v>360</v>
      </c>
      <c r="J67" s="80"/>
      <c r="K67" s="77" t="s">
        <v>81</v>
      </c>
      <c r="L67" s="91"/>
    </row>
    <row r="68" spans="1:12" ht="16" customHeight="1" x14ac:dyDescent="0.15">
      <c r="A68" s="75" t="s">
        <v>145</v>
      </c>
      <c r="B68" s="88" t="s">
        <v>61</v>
      </c>
      <c r="C68" s="88" t="s">
        <v>65</v>
      </c>
      <c r="D68" s="88"/>
      <c r="E68" s="82">
        <v>1</v>
      </c>
      <c r="F68" s="77" t="s">
        <v>62</v>
      </c>
      <c r="G68" s="84">
        <v>500</v>
      </c>
      <c r="H68" s="77" t="s">
        <v>62</v>
      </c>
      <c r="I68" s="86">
        <f t="shared" ref="I68:I101" si="1">IFERROR(G68/E68,0)</f>
        <v>500</v>
      </c>
      <c r="J68" s="80"/>
      <c r="K68" s="77" t="s">
        <v>81</v>
      </c>
      <c r="L68" s="91"/>
    </row>
    <row r="69" spans="1:12" ht="16" customHeight="1" x14ac:dyDescent="0.15">
      <c r="A69" s="75" t="s">
        <v>146</v>
      </c>
      <c r="B69" s="88" t="s">
        <v>147</v>
      </c>
      <c r="C69" s="88" t="s">
        <v>321</v>
      </c>
      <c r="D69" s="88"/>
      <c r="E69" s="82">
        <v>1</v>
      </c>
      <c r="F69" s="77" t="s">
        <v>62</v>
      </c>
      <c r="G69" s="84">
        <v>1500</v>
      </c>
      <c r="H69" s="77" t="s">
        <v>62</v>
      </c>
      <c r="I69" s="86">
        <f t="shared" si="1"/>
        <v>1500</v>
      </c>
      <c r="J69" s="80"/>
      <c r="K69" s="77" t="s">
        <v>81</v>
      </c>
      <c r="L69" s="91"/>
    </row>
    <row r="70" spans="1:12" ht="16" customHeight="1" x14ac:dyDescent="0.15">
      <c r="A70" s="75" t="s">
        <v>258</v>
      </c>
      <c r="B70" s="88" t="s">
        <v>259</v>
      </c>
      <c r="C70" s="88" t="s">
        <v>260</v>
      </c>
      <c r="D70" s="88" t="s">
        <v>292</v>
      </c>
      <c r="E70" s="82">
        <v>12</v>
      </c>
      <c r="F70" s="77" t="s">
        <v>32</v>
      </c>
      <c r="G70" s="84">
        <v>40000</v>
      </c>
      <c r="H70" s="77" t="s">
        <v>32</v>
      </c>
      <c r="I70" s="86">
        <f>IFERROR(G70/E70,0)</f>
        <v>3333.3333333333335</v>
      </c>
      <c r="J70" s="80"/>
      <c r="K70" s="77" t="s">
        <v>81</v>
      </c>
      <c r="L70" s="91" t="s">
        <v>323</v>
      </c>
    </row>
    <row r="71" spans="1:12" ht="16" customHeight="1" x14ac:dyDescent="0.15">
      <c r="A71" s="75" t="s">
        <v>261</v>
      </c>
      <c r="B71" s="88" t="s">
        <v>262</v>
      </c>
      <c r="C71" s="88" t="s">
        <v>322</v>
      </c>
      <c r="D71" s="88" t="s">
        <v>293</v>
      </c>
      <c r="E71" s="82">
        <v>13</v>
      </c>
      <c r="F71" s="77" t="s">
        <v>28</v>
      </c>
      <c r="G71" s="84">
        <v>3500</v>
      </c>
      <c r="H71" s="77" t="s">
        <v>28</v>
      </c>
      <c r="I71" s="86">
        <f>IFERROR(G71/E71,0)</f>
        <v>269.23076923076923</v>
      </c>
      <c r="J71" s="80"/>
      <c r="K71" s="77" t="s">
        <v>81</v>
      </c>
      <c r="L71" s="91" t="s">
        <v>323</v>
      </c>
    </row>
    <row r="72" spans="1:12" ht="16" customHeight="1" x14ac:dyDescent="0.15">
      <c r="A72" s="75"/>
      <c r="B72" s="88"/>
      <c r="C72" s="88"/>
      <c r="D72" s="88"/>
      <c r="E72" s="101"/>
      <c r="F72" s="77"/>
      <c r="G72" s="101"/>
      <c r="H72" s="77"/>
      <c r="I72" s="101"/>
      <c r="J72" s="77"/>
      <c r="K72" s="77"/>
      <c r="L72" s="91"/>
    </row>
    <row r="73" spans="1:12" ht="16" customHeight="1" x14ac:dyDescent="0.15">
      <c r="A73" s="76" t="s">
        <v>263</v>
      </c>
      <c r="B73" s="89" t="s">
        <v>264</v>
      </c>
      <c r="C73" s="89" t="s">
        <v>265</v>
      </c>
      <c r="D73" s="89" t="s">
        <v>294</v>
      </c>
      <c r="E73" s="83">
        <v>1000</v>
      </c>
      <c r="F73" s="79" t="s">
        <v>4</v>
      </c>
      <c r="G73" s="85">
        <v>150000</v>
      </c>
      <c r="H73" s="79" t="s">
        <v>4</v>
      </c>
      <c r="I73" s="87">
        <f>IFERROR(G73/E73,0)</f>
        <v>150</v>
      </c>
      <c r="J73" s="81"/>
      <c r="K73" s="79" t="s">
        <v>81</v>
      </c>
      <c r="L73" s="92" t="s">
        <v>323</v>
      </c>
    </row>
    <row r="75" spans="1:12" ht="20" customHeight="1" x14ac:dyDescent="0.15">
      <c r="A75" s="74" t="s">
        <v>465</v>
      </c>
      <c r="B75" s="17"/>
      <c r="C75" s="17"/>
      <c r="D75" s="17"/>
      <c r="E75" s="17"/>
      <c r="F75" s="17"/>
      <c r="G75" s="17"/>
      <c r="H75" s="17"/>
      <c r="I75" s="17"/>
      <c r="J75" s="17"/>
      <c r="K75" s="17"/>
      <c r="L75" s="17"/>
    </row>
  </sheetData>
  <pageMargins left="0.7" right="0.7" top="0.75" bottom="0.75" header="0.3" footer="0.3"/>
  <headerFooter>
    <oddFooter>&amp;CBản quyền thuộc về vFnB. Liên hệ 0934 059 951 · vfnb.vn</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B04C-2738-E840-9071-0ECEB32D474E}">
  <sheetPr>
    <tabColor rgb="FFBFA0D9"/>
  </sheetPr>
  <dimension ref="A1:L24"/>
  <sheetViews>
    <sheetView workbookViewId="0">
      <pane ySplit="3" topLeftCell="A4" activePane="bottomLeft" state="frozen"/>
      <selection pane="bottomLeft"/>
    </sheetView>
  </sheetViews>
  <sheetFormatPr baseColWidth="10" defaultRowHeight="13" x14ac:dyDescent="0.15"/>
  <cols>
    <col min="1" max="1" width="10.6640625" customWidth="1"/>
    <col min="2" max="2" width="16" customWidth="1"/>
    <col min="3" max="3" width="24" customWidth="1"/>
    <col min="4" max="4" width="10.6640625" customWidth="1"/>
    <col min="5" max="5" width="8" customWidth="1"/>
    <col min="6" max="6" width="13.33203125" customWidth="1"/>
    <col min="7" max="7" width="8" customWidth="1"/>
    <col min="8" max="8" width="13.33203125" customWidth="1"/>
    <col min="9" max="9" width="8" customWidth="1"/>
    <col min="10" max="11" width="13.33203125" customWidth="1"/>
    <col min="12" max="12" width="24" customWidth="1"/>
  </cols>
  <sheetData>
    <row r="1" spans="1:12" ht="22" customHeight="1" x14ac:dyDescent="0.2">
      <c r="A1" s="1" t="s">
        <v>389</v>
      </c>
    </row>
    <row r="2" spans="1:12" ht="16" customHeight="1" x14ac:dyDescent="0.15">
      <c r="A2" s="15" t="s">
        <v>369</v>
      </c>
      <c r="B2" s="16"/>
      <c r="C2" s="16"/>
      <c r="D2" s="16"/>
      <c r="E2" s="16"/>
      <c r="F2" s="16"/>
      <c r="G2" s="16"/>
      <c r="H2" s="16"/>
      <c r="I2" s="16"/>
      <c r="J2" s="16"/>
      <c r="K2" s="16"/>
      <c r="L2" s="16"/>
    </row>
    <row r="3" spans="1:12" ht="28" customHeight="1" x14ac:dyDescent="0.15">
      <c r="A3" s="30" t="s">
        <v>149</v>
      </c>
      <c r="B3" s="31" t="s">
        <v>0</v>
      </c>
      <c r="C3" s="31" t="s">
        <v>150</v>
      </c>
      <c r="D3" s="31" t="s">
        <v>151</v>
      </c>
      <c r="E3" s="31" t="s">
        <v>152</v>
      </c>
      <c r="F3" s="31" t="s">
        <v>153</v>
      </c>
      <c r="G3" s="31" t="s">
        <v>75</v>
      </c>
      <c r="H3" s="31" t="s">
        <v>76</v>
      </c>
      <c r="I3" s="31" t="s">
        <v>154</v>
      </c>
      <c r="J3" s="31" t="s">
        <v>77</v>
      </c>
      <c r="K3" s="31" t="s">
        <v>78</v>
      </c>
      <c r="L3" s="32" t="s">
        <v>79</v>
      </c>
    </row>
    <row r="4" spans="1:12" ht="16" customHeight="1" x14ac:dyDescent="0.15">
      <c r="A4" s="75" t="s">
        <v>155</v>
      </c>
      <c r="B4" s="88" t="s">
        <v>156</v>
      </c>
      <c r="C4" s="88" t="s">
        <v>53</v>
      </c>
      <c r="D4" s="82">
        <v>1000</v>
      </c>
      <c r="E4" s="77" t="s">
        <v>10</v>
      </c>
      <c r="F4" s="84">
        <v>210</v>
      </c>
      <c r="G4" s="77" t="s">
        <v>10</v>
      </c>
      <c r="H4" s="86">
        <f t="shared" ref="H4:H22" si="0">IFERROR(F4/D4,0)</f>
        <v>0.21</v>
      </c>
      <c r="I4" s="77" t="s">
        <v>157</v>
      </c>
      <c r="J4" s="80"/>
      <c r="K4" s="77" t="s">
        <v>81</v>
      </c>
      <c r="L4" s="91"/>
    </row>
    <row r="5" spans="1:12" ht="16" customHeight="1" x14ac:dyDescent="0.15">
      <c r="A5" s="75" t="s">
        <v>158</v>
      </c>
      <c r="B5" s="88" t="s">
        <v>159</v>
      </c>
      <c r="C5" s="88" t="s">
        <v>54</v>
      </c>
      <c r="D5" s="82">
        <v>850</v>
      </c>
      <c r="E5" s="77" t="s">
        <v>4</v>
      </c>
      <c r="F5" s="84">
        <v>78015</v>
      </c>
      <c r="G5" s="77" t="s">
        <v>4</v>
      </c>
      <c r="H5" s="86">
        <f t="shared" si="0"/>
        <v>91.78235294117647</v>
      </c>
      <c r="I5" s="77" t="s">
        <v>157</v>
      </c>
      <c r="J5" s="80"/>
      <c r="K5" s="77" t="s">
        <v>81</v>
      </c>
      <c r="L5" s="91"/>
    </row>
    <row r="6" spans="1:12" ht="16" customHeight="1" x14ac:dyDescent="0.15">
      <c r="A6" s="75" t="s">
        <v>160</v>
      </c>
      <c r="B6" s="88" t="s">
        <v>159</v>
      </c>
      <c r="C6" s="88" t="s">
        <v>324</v>
      </c>
      <c r="D6" s="82">
        <v>850</v>
      </c>
      <c r="E6" s="77" t="s">
        <v>4</v>
      </c>
      <c r="F6" s="84">
        <v>81765</v>
      </c>
      <c r="G6" s="77" t="s">
        <v>4</v>
      </c>
      <c r="H6" s="86">
        <f t="shared" si="0"/>
        <v>96.194117647058818</v>
      </c>
      <c r="I6" s="77" t="s">
        <v>157</v>
      </c>
      <c r="J6" s="80"/>
      <c r="K6" s="77" t="s">
        <v>81</v>
      </c>
      <c r="L6" s="91"/>
    </row>
    <row r="7" spans="1:12" ht="16" customHeight="1" x14ac:dyDescent="0.15">
      <c r="A7" s="75" t="s">
        <v>161</v>
      </c>
      <c r="B7" s="88" t="s">
        <v>162</v>
      </c>
      <c r="C7" s="88" t="s">
        <v>55</v>
      </c>
      <c r="D7" s="82">
        <v>1200</v>
      </c>
      <c r="E7" s="77" t="s">
        <v>4</v>
      </c>
      <c r="F7" s="84">
        <v>23256</v>
      </c>
      <c r="G7" s="77" t="s">
        <v>4</v>
      </c>
      <c r="H7" s="86">
        <f t="shared" si="0"/>
        <v>19.38</v>
      </c>
      <c r="I7" s="77" t="s">
        <v>157</v>
      </c>
      <c r="J7" s="80"/>
      <c r="K7" s="77" t="s">
        <v>81</v>
      </c>
      <c r="L7" s="91"/>
    </row>
    <row r="8" spans="1:12" ht="16" customHeight="1" x14ac:dyDescent="0.15">
      <c r="A8" s="75" t="s">
        <v>163</v>
      </c>
      <c r="B8" s="88" t="s">
        <v>162</v>
      </c>
      <c r="C8" s="88" t="s">
        <v>325</v>
      </c>
      <c r="D8" s="82">
        <v>1200</v>
      </c>
      <c r="E8" s="77" t="s">
        <v>4</v>
      </c>
      <c r="F8" s="84">
        <v>21416</v>
      </c>
      <c r="G8" s="77" t="s">
        <v>4</v>
      </c>
      <c r="H8" s="86">
        <f t="shared" si="0"/>
        <v>17.846666666666668</v>
      </c>
      <c r="I8" s="77" t="s">
        <v>157</v>
      </c>
      <c r="J8" s="80"/>
      <c r="K8" s="77" t="s">
        <v>81</v>
      </c>
      <c r="L8" s="91"/>
    </row>
    <row r="9" spans="1:12" ht="16" customHeight="1" x14ac:dyDescent="0.15">
      <c r="A9" s="75" t="s">
        <v>164</v>
      </c>
      <c r="B9" s="88" t="s">
        <v>165</v>
      </c>
      <c r="C9" s="88" t="s">
        <v>165</v>
      </c>
      <c r="D9" s="82">
        <v>60</v>
      </c>
      <c r="E9" s="77" t="s">
        <v>10</v>
      </c>
      <c r="F9" s="84">
        <v>3680</v>
      </c>
      <c r="G9" s="77" t="s">
        <v>10</v>
      </c>
      <c r="H9" s="86">
        <f t="shared" si="0"/>
        <v>61.333333333333336</v>
      </c>
      <c r="I9" s="77" t="s">
        <v>157</v>
      </c>
      <c r="J9" s="80"/>
      <c r="K9" s="77" t="s">
        <v>81</v>
      </c>
      <c r="L9" s="91"/>
    </row>
    <row r="10" spans="1:12" ht="16" customHeight="1" x14ac:dyDescent="0.15">
      <c r="A10" s="75" t="s">
        <v>166</v>
      </c>
      <c r="B10" s="88" t="s">
        <v>167</v>
      </c>
      <c r="C10" s="88" t="s">
        <v>326</v>
      </c>
      <c r="D10" s="82">
        <v>500</v>
      </c>
      <c r="E10" s="77" t="s">
        <v>10</v>
      </c>
      <c r="F10" s="84">
        <v>6480</v>
      </c>
      <c r="G10" s="77" t="s">
        <v>10</v>
      </c>
      <c r="H10" s="86">
        <f t="shared" si="0"/>
        <v>12.96</v>
      </c>
      <c r="I10" s="77" t="s">
        <v>157</v>
      </c>
      <c r="J10" s="80"/>
      <c r="K10" s="77" t="s">
        <v>81</v>
      </c>
      <c r="L10" s="91"/>
    </row>
    <row r="11" spans="1:12" ht="16" customHeight="1" x14ac:dyDescent="0.15">
      <c r="A11" s="75" t="s">
        <v>168</v>
      </c>
      <c r="B11" s="88" t="s">
        <v>167</v>
      </c>
      <c r="C11" s="88" t="s">
        <v>327</v>
      </c>
      <c r="D11" s="82">
        <v>500</v>
      </c>
      <c r="E11" s="77" t="s">
        <v>10</v>
      </c>
      <c r="F11" s="84">
        <v>9450</v>
      </c>
      <c r="G11" s="77" t="s">
        <v>10</v>
      </c>
      <c r="H11" s="86">
        <f t="shared" si="0"/>
        <v>18.899999999999999</v>
      </c>
      <c r="I11" s="77" t="s">
        <v>157</v>
      </c>
      <c r="J11" s="80"/>
      <c r="K11" s="77" t="s">
        <v>81</v>
      </c>
      <c r="L11" s="91"/>
    </row>
    <row r="12" spans="1:12" ht="16" customHeight="1" x14ac:dyDescent="0.15">
      <c r="A12" s="75" t="s">
        <v>169</v>
      </c>
      <c r="B12" s="88" t="s">
        <v>167</v>
      </c>
      <c r="C12" s="88" t="s">
        <v>328</v>
      </c>
      <c r="D12" s="82">
        <v>500</v>
      </c>
      <c r="E12" s="77" t="s">
        <v>10</v>
      </c>
      <c r="F12" s="84">
        <v>6000</v>
      </c>
      <c r="G12" s="77" t="s">
        <v>10</v>
      </c>
      <c r="H12" s="86">
        <f t="shared" si="0"/>
        <v>12</v>
      </c>
      <c r="I12" s="77" t="s">
        <v>157</v>
      </c>
      <c r="J12" s="80"/>
      <c r="K12" s="77" t="s">
        <v>81</v>
      </c>
      <c r="L12" s="91"/>
    </row>
    <row r="13" spans="1:12" ht="16" customHeight="1" x14ac:dyDescent="0.15">
      <c r="A13" s="75" t="s">
        <v>170</v>
      </c>
      <c r="B13" s="88" t="s">
        <v>167</v>
      </c>
      <c r="C13" s="88" t="s">
        <v>329</v>
      </c>
      <c r="D13" s="82">
        <v>500</v>
      </c>
      <c r="E13" s="77" t="s">
        <v>10</v>
      </c>
      <c r="F13" s="84">
        <v>5400</v>
      </c>
      <c r="G13" s="77" t="s">
        <v>10</v>
      </c>
      <c r="H13" s="86">
        <f t="shared" si="0"/>
        <v>10.8</v>
      </c>
      <c r="I13" s="77" t="s">
        <v>157</v>
      </c>
      <c r="J13" s="80"/>
      <c r="K13" s="77" t="s">
        <v>81</v>
      </c>
      <c r="L13" s="91"/>
    </row>
    <row r="14" spans="1:12" ht="16" customHeight="1" x14ac:dyDescent="0.15">
      <c r="A14" s="75" t="s">
        <v>171</v>
      </c>
      <c r="B14" s="88" t="s">
        <v>167</v>
      </c>
      <c r="C14" s="88" t="s">
        <v>330</v>
      </c>
      <c r="D14" s="82">
        <v>500</v>
      </c>
      <c r="E14" s="77" t="s">
        <v>10</v>
      </c>
      <c r="F14" s="84">
        <v>6000</v>
      </c>
      <c r="G14" s="77" t="s">
        <v>10</v>
      </c>
      <c r="H14" s="86">
        <f t="shared" si="0"/>
        <v>12</v>
      </c>
      <c r="I14" s="77" t="s">
        <v>157</v>
      </c>
      <c r="J14" s="80"/>
      <c r="K14" s="77" t="s">
        <v>81</v>
      </c>
      <c r="L14" s="91"/>
    </row>
    <row r="15" spans="1:12" ht="16" customHeight="1" x14ac:dyDescent="0.15">
      <c r="A15" s="75" t="s">
        <v>172</v>
      </c>
      <c r="B15" s="88" t="s">
        <v>173</v>
      </c>
      <c r="C15" s="88" t="s">
        <v>56</v>
      </c>
      <c r="D15" s="82">
        <v>420</v>
      </c>
      <c r="E15" s="77" t="s">
        <v>10</v>
      </c>
      <c r="F15" s="84">
        <v>40000</v>
      </c>
      <c r="G15" s="77" t="s">
        <v>10</v>
      </c>
      <c r="H15" s="86">
        <f t="shared" si="0"/>
        <v>95.238095238095241</v>
      </c>
      <c r="I15" s="77" t="s">
        <v>157</v>
      </c>
      <c r="J15" s="80"/>
      <c r="K15" s="77" t="s">
        <v>81</v>
      </c>
      <c r="L15" s="91"/>
    </row>
    <row r="16" spans="1:12" ht="16" customHeight="1" x14ac:dyDescent="0.15">
      <c r="A16" s="75" t="s">
        <v>174</v>
      </c>
      <c r="B16" s="88" t="s">
        <v>173</v>
      </c>
      <c r="C16" s="88" t="s">
        <v>57</v>
      </c>
      <c r="D16" s="82">
        <v>500</v>
      </c>
      <c r="E16" s="77" t="s">
        <v>10</v>
      </c>
      <c r="F16" s="84">
        <v>15000</v>
      </c>
      <c r="G16" s="77" t="s">
        <v>10</v>
      </c>
      <c r="H16" s="86">
        <f t="shared" si="0"/>
        <v>30</v>
      </c>
      <c r="I16" s="77" t="s">
        <v>157</v>
      </c>
      <c r="J16" s="80"/>
      <c r="K16" s="77" t="s">
        <v>81</v>
      </c>
      <c r="L16" s="91"/>
    </row>
    <row r="17" spans="1:12" ht="16" customHeight="1" x14ac:dyDescent="0.15">
      <c r="A17" s="75" t="s">
        <v>175</v>
      </c>
      <c r="B17" s="88" t="s">
        <v>176</v>
      </c>
      <c r="C17" s="88" t="s">
        <v>331</v>
      </c>
      <c r="D17" s="82">
        <v>750</v>
      </c>
      <c r="E17" s="77" t="s">
        <v>4</v>
      </c>
      <c r="F17" s="84">
        <v>16447</v>
      </c>
      <c r="G17" s="77" t="s">
        <v>4</v>
      </c>
      <c r="H17" s="86">
        <f t="shared" si="0"/>
        <v>21.929333333333332</v>
      </c>
      <c r="I17" s="77" t="s">
        <v>157</v>
      </c>
      <c r="J17" s="80"/>
      <c r="K17" s="77" t="s">
        <v>81</v>
      </c>
      <c r="L17" s="91"/>
    </row>
    <row r="18" spans="1:12" ht="16" customHeight="1" x14ac:dyDescent="0.15">
      <c r="A18" s="75" t="s">
        <v>177</v>
      </c>
      <c r="B18" s="88" t="s">
        <v>176</v>
      </c>
      <c r="C18" s="88" t="s">
        <v>332</v>
      </c>
      <c r="D18" s="82">
        <v>750</v>
      </c>
      <c r="E18" s="77" t="s">
        <v>4</v>
      </c>
      <c r="F18" s="84">
        <v>34664</v>
      </c>
      <c r="G18" s="77" t="s">
        <v>4</v>
      </c>
      <c r="H18" s="86">
        <f t="shared" si="0"/>
        <v>46.218666666666664</v>
      </c>
      <c r="I18" s="77" t="s">
        <v>157</v>
      </c>
      <c r="J18" s="80"/>
      <c r="K18" s="77" t="s">
        <v>81</v>
      </c>
      <c r="L18" s="91"/>
    </row>
    <row r="19" spans="1:12" ht="16" customHeight="1" x14ac:dyDescent="0.15">
      <c r="A19" s="75" t="s">
        <v>178</v>
      </c>
      <c r="B19" s="88" t="s">
        <v>176</v>
      </c>
      <c r="C19" s="88" t="s">
        <v>333</v>
      </c>
      <c r="D19" s="82">
        <v>750</v>
      </c>
      <c r="E19" s="77" t="s">
        <v>4</v>
      </c>
      <c r="F19" s="84">
        <v>31664</v>
      </c>
      <c r="G19" s="77" t="s">
        <v>4</v>
      </c>
      <c r="H19" s="86">
        <f t="shared" si="0"/>
        <v>42.218666666666664</v>
      </c>
      <c r="I19" s="77" t="s">
        <v>157</v>
      </c>
      <c r="J19" s="80"/>
      <c r="K19" s="77" t="s">
        <v>81</v>
      </c>
      <c r="L19" s="91"/>
    </row>
    <row r="20" spans="1:12" ht="16" customHeight="1" x14ac:dyDescent="0.15">
      <c r="A20" s="75" t="s">
        <v>179</v>
      </c>
      <c r="B20" s="88" t="s">
        <v>176</v>
      </c>
      <c r="C20" s="88" t="s">
        <v>334</v>
      </c>
      <c r="D20" s="82">
        <v>30</v>
      </c>
      <c r="E20" s="77" t="s">
        <v>5</v>
      </c>
      <c r="F20" s="84">
        <v>60464</v>
      </c>
      <c r="G20" s="77" t="s">
        <v>5</v>
      </c>
      <c r="H20" s="86">
        <f t="shared" si="0"/>
        <v>2015.4666666666667</v>
      </c>
      <c r="I20" s="77" t="s">
        <v>157</v>
      </c>
      <c r="J20" s="80"/>
      <c r="K20" s="77" t="s">
        <v>81</v>
      </c>
      <c r="L20" s="91"/>
    </row>
    <row r="21" spans="1:12" ht="16" customHeight="1" x14ac:dyDescent="0.15">
      <c r="A21" s="75" t="s">
        <v>180</v>
      </c>
      <c r="B21" s="88" t="s">
        <v>181</v>
      </c>
      <c r="C21" s="88" t="s">
        <v>58</v>
      </c>
      <c r="D21" s="82">
        <v>64</v>
      </c>
      <c r="E21" s="77" t="s">
        <v>28</v>
      </c>
      <c r="F21" s="84">
        <v>15000</v>
      </c>
      <c r="G21" s="77" t="s">
        <v>28</v>
      </c>
      <c r="H21" s="86">
        <f t="shared" si="0"/>
        <v>234.375</v>
      </c>
      <c r="I21" s="77" t="s">
        <v>157</v>
      </c>
      <c r="J21" s="80"/>
      <c r="K21" s="77" t="s">
        <v>81</v>
      </c>
      <c r="L21" s="91"/>
    </row>
    <row r="22" spans="1:12" ht="16" customHeight="1" x14ac:dyDescent="0.15">
      <c r="A22" s="76" t="s">
        <v>182</v>
      </c>
      <c r="B22" s="89" t="s">
        <v>181</v>
      </c>
      <c r="C22" s="89" t="s">
        <v>60</v>
      </c>
      <c r="D22" s="83">
        <v>1200</v>
      </c>
      <c r="E22" s="79" t="s">
        <v>4</v>
      </c>
      <c r="F22" s="85">
        <v>176190</v>
      </c>
      <c r="G22" s="79" t="s">
        <v>4</v>
      </c>
      <c r="H22" s="87">
        <f t="shared" si="0"/>
        <v>146.82499999999999</v>
      </c>
      <c r="I22" s="79" t="s">
        <v>157</v>
      </c>
      <c r="J22" s="81"/>
      <c r="K22" s="79" t="s">
        <v>81</v>
      </c>
      <c r="L22" s="92"/>
    </row>
    <row r="24" spans="1:12" ht="20" customHeight="1" x14ac:dyDescent="0.15">
      <c r="A24" s="74" t="s">
        <v>465</v>
      </c>
      <c r="B24" s="17"/>
      <c r="C24" s="17"/>
      <c r="D24" s="17"/>
      <c r="E24" s="17"/>
      <c r="F24" s="17"/>
      <c r="G24" s="17"/>
      <c r="H24" s="17"/>
      <c r="I24" s="17"/>
      <c r="J24" s="17"/>
      <c r="K24" s="17"/>
      <c r="L24" s="17"/>
    </row>
  </sheetData>
  <dataValidations count="2">
    <dataValidation type="list" allowBlank="1" showInputMessage="1" showErrorMessage="1" sqref="K4:K22" xr:uid="{E813E5F5-75C1-DE4F-8EAA-3EE57BBFFD5F}">
      <formula1>"Đang dùng,Ngừng"</formula1>
    </dataValidation>
    <dataValidation type="list" allowBlank="1" showInputMessage="1" showErrorMessage="1" sqref="I4:I22" xr:uid="{E26DAB2A-A4AA-C24C-977F-412BB2AB600C}">
      <formula1>"Y,N"</formula1>
    </dataValidation>
  </dataValidations>
  <pageMargins left="0.7" right="0.7" top="0.75" bottom="0.75" header="0.3" footer="0.3"/>
  <headerFooter>
    <oddFooter>&amp;CBản quyền thuộc về vFnB. Liên hệ 0934 059 951 · vfnb.vn</oddFoot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C4728-8464-0D46-840E-A9FF230948E0}">
  <sheetPr>
    <tabColor rgb="FFBFA0D9"/>
  </sheetPr>
  <dimension ref="A1:N507"/>
  <sheetViews>
    <sheetView topLeftCell="E4" workbookViewId="0">
      <pane xSplit="1" ySplit="1" topLeftCell="F90" activePane="bottomRight" state="frozen"/>
      <selection activeCell="E4" sqref="E4"/>
      <selection pane="topRight" activeCell="F4" sqref="F4"/>
      <selection pane="bottomLeft" activeCell="E5" sqref="E5"/>
      <selection pane="bottomRight" activeCell="P17" sqref="P17"/>
    </sheetView>
  </sheetViews>
  <sheetFormatPr baseColWidth="10" defaultRowHeight="13" x14ac:dyDescent="0.15"/>
  <cols>
    <col min="1" max="1" width="10.6640625" customWidth="1"/>
    <col min="2" max="2" width="16" customWidth="1"/>
    <col min="3" max="3" width="24" customWidth="1"/>
    <col min="4" max="6" width="8" customWidth="1"/>
    <col min="7" max="7" width="13.33203125" customWidth="1"/>
    <col min="8" max="8" width="24" customWidth="1"/>
    <col min="9" max="9" width="10.6640625" customWidth="1"/>
    <col min="10" max="10" width="8" customWidth="1"/>
    <col min="11" max="12" width="13.33203125" customWidth="1"/>
    <col min="13" max="13" width="8" customWidth="1"/>
    <col min="14" max="14" width="16" customWidth="1"/>
  </cols>
  <sheetData>
    <row r="1" spans="1:14" ht="22" customHeight="1" x14ac:dyDescent="0.2">
      <c r="A1" s="1" t="s">
        <v>390</v>
      </c>
    </row>
    <row r="2" spans="1:14" ht="16" customHeight="1" x14ac:dyDescent="0.15">
      <c r="A2" s="15" t="s">
        <v>370</v>
      </c>
      <c r="B2" s="16"/>
      <c r="C2" s="16"/>
      <c r="D2" s="16"/>
      <c r="E2" s="16"/>
      <c r="F2" s="16"/>
      <c r="G2" s="16"/>
      <c r="H2" s="16"/>
      <c r="I2" s="16"/>
      <c r="J2" s="16"/>
      <c r="K2" s="16"/>
      <c r="L2" s="16"/>
      <c r="M2" s="16"/>
      <c r="N2" s="16"/>
    </row>
    <row r="3" spans="1:14" ht="28" customHeight="1" x14ac:dyDescent="0.15">
      <c r="A3" s="30" t="s">
        <v>184</v>
      </c>
      <c r="B3" s="31" t="s">
        <v>185</v>
      </c>
      <c r="C3" s="31" t="s">
        <v>69</v>
      </c>
      <c r="D3" s="31" t="s">
        <v>186</v>
      </c>
      <c r="E3" s="31" t="s">
        <v>187</v>
      </c>
      <c r="F3" s="31" t="s">
        <v>188</v>
      </c>
      <c r="G3" s="31" t="s">
        <v>189</v>
      </c>
      <c r="H3" s="31" t="s">
        <v>190</v>
      </c>
      <c r="I3" s="31" t="s">
        <v>191</v>
      </c>
      <c r="J3" s="31" t="s">
        <v>66</v>
      </c>
      <c r="K3" s="31" t="s">
        <v>192</v>
      </c>
      <c r="L3" s="31" t="s">
        <v>193</v>
      </c>
      <c r="M3" s="31" t="s">
        <v>194</v>
      </c>
      <c r="N3" s="32" t="s">
        <v>195</v>
      </c>
    </row>
    <row r="4" spans="1:14" ht="16" customHeight="1" x14ac:dyDescent="0.15">
      <c r="A4" s="75" t="s">
        <v>196</v>
      </c>
      <c r="B4" s="88" t="s">
        <v>335</v>
      </c>
      <c r="C4" s="88" t="s">
        <v>336</v>
      </c>
      <c r="D4" s="77" t="s">
        <v>67</v>
      </c>
      <c r="E4" s="84">
        <v>360</v>
      </c>
      <c r="F4" s="77">
        <v>1</v>
      </c>
      <c r="G4" s="77" t="s">
        <v>164</v>
      </c>
      <c r="H4" s="88" t="s">
        <v>165</v>
      </c>
      <c r="I4" s="95">
        <v>60</v>
      </c>
      <c r="J4" s="77" t="s">
        <v>10</v>
      </c>
      <c r="K4" s="97">
        <f>IFERROR(IF(LEFT(G4,3)="BTP",INDEX(tblBanThanhPhamMau[Giá/ĐV định lượng],MATCH(G4,tblBanThanhPhamMau[Mã BTP],0)),INDEX(tblNguyenLieuMau[Giá/ĐV định lượng],MATCH(G4,tblNguyenLieuMau[Mã NL],0))),0)</f>
        <v>61.333333333333336</v>
      </c>
      <c r="L4" s="99">
        <f t="shared" ref="L4:L67" si="0">I4*K4</f>
        <v>3680</v>
      </c>
      <c r="M4" s="77" t="s">
        <v>197</v>
      </c>
      <c r="N4" s="93" t="s">
        <v>198</v>
      </c>
    </row>
    <row r="5" spans="1:14" ht="16" customHeight="1" x14ac:dyDescent="0.15">
      <c r="A5" s="75" t="s">
        <v>196</v>
      </c>
      <c r="B5" s="88" t="s">
        <v>335</v>
      </c>
      <c r="C5" s="88" t="s">
        <v>336</v>
      </c>
      <c r="D5" s="77" t="s">
        <v>67</v>
      </c>
      <c r="E5" s="84">
        <v>360</v>
      </c>
      <c r="F5" s="77">
        <v>2</v>
      </c>
      <c r="G5" s="77" t="s">
        <v>106</v>
      </c>
      <c r="H5" s="88" t="s">
        <v>25</v>
      </c>
      <c r="I5" s="95">
        <v>10</v>
      </c>
      <c r="J5" s="77" t="s">
        <v>10</v>
      </c>
      <c r="K5" s="97">
        <f>IFERROR(IF(LEFT(G5,3)="BTP",INDEX(tblBanThanhPhamMau[Giá/ĐV định lượng],MATCH(G5,tblBanThanhPhamMau[Mã BTP],0)),INDEX(tblNguyenLieuMau[Giá/ĐV định lượng],MATCH(G5,tblNguyenLieuMau[Mã NL],0))),0)</f>
        <v>19.600000000000001</v>
      </c>
      <c r="L5" s="99">
        <f t="shared" si="0"/>
        <v>196</v>
      </c>
      <c r="M5" s="77" t="s">
        <v>199</v>
      </c>
      <c r="N5" s="93" t="s">
        <v>198</v>
      </c>
    </row>
    <row r="6" spans="1:14" ht="16" customHeight="1" x14ac:dyDescent="0.15">
      <c r="A6" s="75" t="s">
        <v>196</v>
      </c>
      <c r="B6" s="88" t="s">
        <v>335</v>
      </c>
      <c r="C6" s="88" t="s">
        <v>336</v>
      </c>
      <c r="D6" s="77" t="s">
        <v>67</v>
      </c>
      <c r="E6" s="84">
        <v>360</v>
      </c>
      <c r="F6" s="77">
        <v>3</v>
      </c>
      <c r="G6" s="77" t="s">
        <v>102</v>
      </c>
      <c r="H6" s="88" t="s">
        <v>21</v>
      </c>
      <c r="I6" s="95">
        <v>200</v>
      </c>
      <c r="J6" s="77" t="s">
        <v>4</v>
      </c>
      <c r="K6" s="97">
        <f>IFERROR(IF(LEFT(G6,3)="BTP",INDEX(tblBanThanhPhamMau[Giá/ĐV định lượng],MATCH(G6,tblBanThanhPhamMau[Mã BTP],0)),INDEX(tblNguyenLieuMau[Giá/ĐV định lượng],MATCH(G6,tblNguyenLieuMau[Mã NL],0))),0)</f>
        <v>1.2222222222222223</v>
      </c>
      <c r="L6" s="99">
        <f t="shared" si="0"/>
        <v>244.44444444444446</v>
      </c>
      <c r="M6" s="77" t="s">
        <v>199</v>
      </c>
      <c r="N6" s="93" t="s">
        <v>198</v>
      </c>
    </row>
    <row r="7" spans="1:14" ht="16" customHeight="1" x14ac:dyDescent="0.15">
      <c r="A7" s="75" t="s">
        <v>196</v>
      </c>
      <c r="B7" s="88" t="s">
        <v>335</v>
      </c>
      <c r="C7" s="88" t="s">
        <v>336</v>
      </c>
      <c r="D7" s="77" t="s">
        <v>67</v>
      </c>
      <c r="E7" s="84">
        <v>360</v>
      </c>
      <c r="F7" s="77">
        <v>4</v>
      </c>
      <c r="G7" s="77" t="s">
        <v>140</v>
      </c>
      <c r="H7" s="88" t="s">
        <v>317</v>
      </c>
      <c r="I7" s="95">
        <v>1</v>
      </c>
      <c r="J7" s="77" t="s">
        <v>62</v>
      </c>
      <c r="K7" s="97">
        <f>IFERROR(IF(LEFT(G7,3)="BTP",INDEX(tblBanThanhPhamMau[Giá/ĐV định lượng],MATCH(G7,tblBanThanhPhamMau[Mã BTP],0)),INDEX(tblNguyenLieuMau[Giá/ĐV định lượng],MATCH(G7,tblNguyenLieuMau[Mã NL],0))),0)</f>
        <v>800</v>
      </c>
      <c r="L7" s="99">
        <f t="shared" si="0"/>
        <v>800</v>
      </c>
      <c r="M7" s="77" t="s">
        <v>199</v>
      </c>
      <c r="N7" s="93" t="s">
        <v>61</v>
      </c>
    </row>
    <row r="8" spans="1:14" ht="16" customHeight="1" x14ac:dyDescent="0.15">
      <c r="A8" s="75" t="s">
        <v>196</v>
      </c>
      <c r="B8" s="88" t="s">
        <v>335</v>
      </c>
      <c r="C8" s="88" t="s">
        <v>336</v>
      </c>
      <c r="D8" s="77" t="s">
        <v>67</v>
      </c>
      <c r="E8" s="84">
        <v>360</v>
      </c>
      <c r="F8" s="77">
        <v>5</v>
      </c>
      <c r="G8" s="77" t="s">
        <v>141</v>
      </c>
      <c r="H8" s="88" t="s">
        <v>318</v>
      </c>
      <c r="I8" s="95">
        <v>1</v>
      </c>
      <c r="J8" s="77" t="s">
        <v>62</v>
      </c>
      <c r="K8" s="97">
        <f>IFERROR(IF(LEFT(G8,3)="BTP",INDEX(tblBanThanhPhamMau[Giá/ĐV định lượng],MATCH(G8,tblBanThanhPhamMau[Mã BTP],0)),INDEX(tblNguyenLieuMau[Giá/ĐV định lượng],MATCH(G8,tblNguyenLieuMau[Mã NL],0))),0)</f>
        <v>250</v>
      </c>
      <c r="L8" s="99">
        <f t="shared" si="0"/>
        <v>250</v>
      </c>
      <c r="M8" s="77" t="s">
        <v>199</v>
      </c>
      <c r="N8" s="93" t="s">
        <v>61</v>
      </c>
    </row>
    <row r="9" spans="1:14" ht="16" customHeight="1" x14ac:dyDescent="0.15">
      <c r="A9" s="75" t="s">
        <v>196</v>
      </c>
      <c r="B9" s="88" t="s">
        <v>335</v>
      </c>
      <c r="C9" s="88" t="s">
        <v>336</v>
      </c>
      <c r="D9" s="77" t="s">
        <v>67</v>
      </c>
      <c r="E9" s="84">
        <v>360</v>
      </c>
      <c r="F9" s="77">
        <v>6</v>
      </c>
      <c r="G9" s="77" t="s">
        <v>143</v>
      </c>
      <c r="H9" s="88" t="s">
        <v>319</v>
      </c>
      <c r="I9" s="95">
        <v>1</v>
      </c>
      <c r="J9" s="77" t="s">
        <v>62</v>
      </c>
      <c r="K9" s="97">
        <f>IFERROR(IF(LEFT(G9,3)="BTP",INDEX(tblBanThanhPhamMau[Giá/ĐV định lượng],MATCH(G9,tblBanThanhPhamMau[Mã BTP],0)),INDEX(tblNguyenLieuMau[Giá/ĐV định lượng],MATCH(G9,tblNguyenLieuMau[Mã NL],0))),0)</f>
        <v>168</v>
      </c>
      <c r="L9" s="99">
        <f t="shared" si="0"/>
        <v>168</v>
      </c>
      <c r="M9" s="77" t="s">
        <v>199</v>
      </c>
      <c r="N9" s="93" t="s">
        <v>61</v>
      </c>
    </row>
    <row r="10" spans="1:14" ht="16" customHeight="1" x14ac:dyDescent="0.15">
      <c r="A10" s="75" t="s">
        <v>196</v>
      </c>
      <c r="B10" s="88" t="s">
        <v>335</v>
      </c>
      <c r="C10" s="88" t="s">
        <v>336</v>
      </c>
      <c r="D10" s="77" t="s">
        <v>68</v>
      </c>
      <c r="E10" s="84">
        <v>450</v>
      </c>
      <c r="F10" s="77">
        <v>1</v>
      </c>
      <c r="G10" s="77" t="s">
        <v>164</v>
      </c>
      <c r="H10" s="88" t="s">
        <v>165</v>
      </c>
      <c r="I10" s="95">
        <v>90</v>
      </c>
      <c r="J10" s="77" t="s">
        <v>10</v>
      </c>
      <c r="K10" s="97">
        <f>IFERROR(IF(LEFT(G10,3)="BTP",INDEX(tblBanThanhPhamMau[Giá/ĐV định lượng],MATCH(G10,tblBanThanhPhamMau[Mã BTP],0)),INDEX(tblNguyenLieuMau[Giá/ĐV định lượng],MATCH(G10,tblNguyenLieuMau[Mã NL],0))),0)</f>
        <v>61.333333333333336</v>
      </c>
      <c r="L10" s="99">
        <f t="shared" si="0"/>
        <v>5520</v>
      </c>
      <c r="M10" s="77" t="s">
        <v>197</v>
      </c>
      <c r="N10" s="93" t="s">
        <v>198</v>
      </c>
    </row>
    <row r="11" spans="1:14" ht="16" customHeight="1" x14ac:dyDescent="0.15">
      <c r="A11" s="75" t="s">
        <v>196</v>
      </c>
      <c r="B11" s="88" t="s">
        <v>335</v>
      </c>
      <c r="C11" s="88" t="s">
        <v>336</v>
      </c>
      <c r="D11" s="77" t="s">
        <v>68</v>
      </c>
      <c r="E11" s="84">
        <v>450</v>
      </c>
      <c r="F11" s="77">
        <v>2</v>
      </c>
      <c r="G11" s="77" t="s">
        <v>106</v>
      </c>
      <c r="H11" s="88" t="s">
        <v>25</v>
      </c>
      <c r="I11" s="95">
        <v>15</v>
      </c>
      <c r="J11" s="77" t="s">
        <v>10</v>
      </c>
      <c r="K11" s="97">
        <f>IFERROR(IF(LEFT(G11,3)="BTP",INDEX(tblBanThanhPhamMau[Giá/ĐV định lượng],MATCH(G11,tblBanThanhPhamMau[Mã BTP],0)),INDEX(tblNguyenLieuMau[Giá/ĐV định lượng],MATCH(G11,tblNguyenLieuMau[Mã NL],0))),0)</f>
        <v>19.600000000000001</v>
      </c>
      <c r="L11" s="99">
        <f t="shared" si="0"/>
        <v>294</v>
      </c>
      <c r="M11" s="77" t="s">
        <v>199</v>
      </c>
      <c r="N11" s="93" t="s">
        <v>198</v>
      </c>
    </row>
    <row r="12" spans="1:14" ht="16" customHeight="1" x14ac:dyDescent="0.15">
      <c r="A12" s="75" t="s">
        <v>196</v>
      </c>
      <c r="B12" s="88" t="s">
        <v>335</v>
      </c>
      <c r="C12" s="88" t="s">
        <v>336</v>
      </c>
      <c r="D12" s="77" t="s">
        <v>68</v>
      </c>
      <c r="E12" s="84">
        <v>450</v>
      </c>
      <c r="F12" s="77">
        <v>3</v>
      </c>
      <c r="G12" s="77" t="s">
        <v>102</v>
      </c>
      <c r="H12" s="88" t="s">
        <v>21</v>
      </c>
      <c r="I12" s="95">
        <v>200</v>
      </c>
      <c r="J12" s="77" t="s">
        <v>4</v>
      </c>
      <c r="K12" s="97">
        <f>IFERROR(IF(LEFT(G12,3)="BTP",INDEX(tblBanThanhPhamMau[Giá/ĐV định lượng],MATCH(G12,tblBanThanhPhamMau[Mã BTP],0)),INDEX(tblNguyenLieuMau[Giá/ĐV định lượng],MATCH(G12,tblNguyenLieuMau[Mã NL],0))),0)</f>
        <v>1.2222222222222223</v>
      </c>
      <c r="L12" s="99">
        <f t="shared" si="0"/>
        <v>244.44444444444446</v>
      </c>
      <c r="M12" s="77" t="s">
        <v>199</v>
      </c>
      <c r="N12" s="93" t="s">
        <v>198</v>
      </c>
    </row>
    <row r="13" spans="1:14" ht="16" customHeight="1" x14ac:dyDescent="0.15">
      <c r="A13" s="75" t="s">
        <v>196</v>
      </c>
      <c r="B13" s="88" t="s">
        <v>335</v>
      </c>
      <c r="C13" s="88" t="s">
        <v>336</v>
      </c>
      <c r="D13" s="77" t="s">
        <v>68</v>
      </c>
      <c r="E13" s="84">
        <v>450</v>
      </c>
      <c r="F13" s="77">
        <v>4</v>
      </c>
      <c r="G13" s="77" t="s">
        <v>140</v>
      </c>
      <c r="H13" s="88" t="s">
        <v>317</v>
      </c>
      <c r="I13" s="95">
        <v>1</v>
      </c>
      <c r="J13" s="77" t="s">
        <v>62</v>
      </c>
      <c r="K13" s="97">
        <f>IFERROR(IF(LEFT(G13,3)="BTP",INDEX(tblBanThanhPhamMau[Giá/ĐV định lượng],MATCH(G13,tblBanThanhPhamMau[Mã BTP],0)),INDEX(tblNguyenLieuMau[Giá/ĐV định lượng],MATCH(G13,tblNguyenLieuMau[Mã NL],0))),0)</f>
        <v>800</v>
      </c>
      <c r="L13" s="99">
        <f t="shared" si="0"/>
        <v>800</v>
      </c>
      <c r="M13" s="77" t="s">
        <v>199</v>
      </c>
      <c r="N13" s="93" t="s">
        <v>61</v>
      </c>
    </row>
    <row r="14" spans="1:14" ht="16" customHeight="1" x14ac:dyDescent="0.15">
      <c r="A14" s="75" t="s">
        <v>196</v>
      </c>
      <c r="B14" s="88" t="s">
        <v>335</v>
      </c>
      <c r="C14" s="88" t="s">
        <v>336</v>
      </c>
      <c r="D14" s="77" t="s">
        <v>68</v>
      </c>
      <c r="E14" s="84">
        <v>450</v>
      </c>
      <c r="F14" s="77">
        <v>5</v>
      </c>
      <c r="G14" s="77" t="s">
        <v>141</v>
      </c>
      <c r="H14" s="88" t="s">
        <v>318</v>
      </c>
      <c r="I14" s="95">
        <v>1</v>
      </c>
      <c r="J14" s="77" t="s">
        <v>62</v>
      </c>
      <c r="K14" s="97">
        <f>IFERROR(IF(LEFT(G14,3)="BTP",INDEX(tblBanThanhPhamMau[Giá/ĐV định lượng],MATCH(G14,tblBanThanhPhamMau[Mã BTP],0)),INDEX(tblNguyenLieuMau[Giá/ĐV định lượng],MATCH(G14,tblNguyenLieuMau[Mã NL],0))),0)</f>
        <v>250</v>
      </c>
      <c r="L14" s="99">
        <f t="shared" si="0"/>
        <v>250</v>
      </c>
      <c r="M14" s="77" t="s">
        <v>199</v>
      </c>
      <c r="N14" s="93" t="s">
        <v>61</v>
      </c>
    </row>
    <row r="15" spans="1:14" ht="16" customHeight="1" x14ac:dyDescent="0.15">
      <c r="A15" s="75" t="s">
        <v>196</v>
      </c>
      <c r="B15" s="88" t="s">
        <v>335</v>
      </c>
      <c r="C15" s="88" t="s">
        <v>336</v>
      </c>
      <c r="D15" s="77" t="s">
        <v>68</v>
      </c>
      <c r="E15" s="84">
        <v>450</v>
      </c>
      <c r="F15" s="77">
        <v>6</v>
      </c>
      <c r="G15" s="77" t="s">
        <v>143</v>
      </c>
      <c r="H15" s="88" t="s">
        <v>319</v>
      </c>
      <c r="I15" s="95">
        <v>1</v>
      </c>
      <c r="J15" s="77" t="s">
        <v>62</v>
      </c>
      <c r="K15" s="97">
        <f>IFERROR(IF(LEFT(G15,3)="BTP",INDEX(tblBanThanhPhamMau[Giá/ĐV định lượng],MATCH(G15,tblBanThanhPhamMau[Mã BTP],0)),INDEX(tblNguyenLieuMau[Giá/ĐV định lượng],MATCH(G15,tblNguyenLieuMau[Mã NL],0))),0)</f>
        <v>168</v>
      </c>
      <c r="L15" s="99">
        <f t="shared" si="0"/>
        <v>168</v>
      </c>
      <c r="M15" s="77" t="s">
        <v>199</v>
      </c>
      <c r="N15" s="93" t="s">
        <v>61</v>
      </c>
    </row>
    <row r="16" spans="1:14" ht="16" customHeight="1" x14ac:dyDescent="0.15">
      <c r="A16" s="75" t="s">
        <v>196</v>
      </c>
      <c r="B16" s="88" t="s">
        <v>335</v>
      </c>
      <c r="C16" s="88" t="s">
        <v>336</v>
      </c>
      <c r="D16" s="77" t="s">
        <v>68</v>
      </c>
      <c r="E16" s="84">
        <v>450</v>
      </c>
      <c r="F16" s="77">
        <v>7</v>
      </c>
      <c r="G16" s="77" t="s">
        <v>146</v>
      </c>
      <c r="H16" s="88" t="s">
        <v>321</v>
      </c>
      <c r="I16" s="95">
        <v>1</v>
      </c>
      <c r="J16" s="77" t="s">
        <v>62</v>
      </c>
      <c r="K16" s="97">
        <f>IFERROR(IF(LEFT(G16,3)="BTP",INDEX(tblBanThanhPhamMau[Giá/ĐV định lượng],MATCH(G16,tblBanThanhPhamMau[Mã BTP],0)),INDEX(tblNguyenLieuMau[Giá/ĐV định lượng],MATCH(G16,tblNguyenLieuMau[Mã NL],0))),0)</f>
        <v>1500</v>
      </c>
      <c r="L16" s="99">
        <f t="shared" si="0"/>
        <v>1500</v>
      </c>
      <c r="M16" s="77" t="s">
        <v>199</v>
      </c>
      <c r="N16" s="93" t="s">
        <v>147</v>
      </c>
    </row>
    <row r="17" spans="1:14" ht="16" customHeight="1" x14ac:dyDescent="0.15">
      <c r="A17" s="75" t="s">
        <v>200</v>
      </c>
      <c r="B17" s="88" t="s">
        <v>335</v>
      </c>
      <c r="C17" s="88" t="s">
        <v>337</v>
      </c>
      <c r="D17" s="77" t="s">
        <v>67</v>
      </c>
      <c r="E17" s="84">
        <v>360</v>
      </c>
      <c r="F17" s="77">
        <v>1</v>
      </c>
      <c r="G17" s="77" t="s">
        <v>164</v>
      </c>
      <c r="H17" s="88" t="s">
        <v>165</v>
      </c>
      <c r="I17" s="95">
        <v>60</v>
      </c>
      <c r="J17" s="77" t="s">
        <v>10</v>
      </c>
      <c r="K17" s="97">
        <f>IFERROR(IF(LEFT(G17,3)="BTP",INDEX(tblBanThanhPhamMau[Giá/ĐV định lượng],MATCH(G17,tblBanThanhPhamMau[Mã BTP],0)),INDEX(tblNguyenLieuMau[Giá/ĐV định lượng],MATCH(G17,tblNguyenLieuMau[Mã NL],0))),0)</f>
        <v>61.333333333333336</v>
      </c>
      <c r="L17" s="99">
        <f t="shared" si="0"/>
        <v>3680</v>
      </c>
      <c r="M17" s="77" t="s">
        <v>197</v>
      </c>
      <c r="N17" s="93" t="s">
        <v>198</v>
      </c>
    </row>
    <row r="18" spans="1:14" ht="16" customHeight="1" x14ac:dyDescent="0.15">
      <c r="A18" s="75" t="s">
        <v>200</v>
      </c>
      <c r="B18" s="88" t="s">
        <v>335</v>
      </c>
      <c r="C18" s="88" t="s">
        <v>337</v>
      </c>
      <c r="D18" s="77" t="s">
        <v>67</v>
      </c>
      <c r="E18" s="84">
        <v>360</v>
      </c>
      <c r="F18" s="77">
        <v>2</v>
      </c>
      <c r="G18" s="77" t="s">
        <v>99</v>
      </c>
      <c r="H18" s="88" t="s">
        <v>18</v>
      </c>
      <c r="I18" s="95">
        <v>30</v>
      </c>
      <c r="J18" s="77" t="s">
        <v>4</v>
      </c>
      <c r="K18" s="97">
        <f>IFERROR(IF(LEFT(G18,3)="BTP",INDEX(tblBanThanhPhamMau[Giá/ĐV định lượng],MATCH(G18,tblBanThanhPhamMau[Mã BTP],0)),INDEX(tblNguyenLieuMau[Giá/ĐV định lượng],MATCH(G18,tblNguyenLieuMau[Mã NL],0))),0)</f>
        <v>43.613707165109034</v>
      </c>
      <c r="L18" s="99">
        <f t="shared" si="0"/>
        <v>1308.4112149532709</v>
      </c>
      <c r="M18" s="77" t="s">
        <v>199</v>
      </c>
      <c r="N18" s="93" t="s">
        <v>198</v>
      </c>
    </row>
    <row r="19" spans="1:14" ht="16" customHeight="1" x14ac:dyDescent="0.15">
      <c r="A19" s="75" t="s">
        <v>200</v>
      </c>
      <c r="B19" s="88" t="s">
        <v>335</v>
      </c>
      <c r="C19" s="88" t="s">
        <v>337</v>
      </c>
      <c r="D19" s="77" t="s">
        <v>67</v>
      </c>
      <c r="E19" s="84">
        <v>360</v>
      </c>
      <c r="F19" s="77">
        <v>3</v>
      </c>
      <c r="G19" s="77" t="s">
        <v>102</v>
      </c>
      <c r="H19" s="88" t="s">
        <v>21</v>
      </c>
      <c r="I19" s="95">
        <v>200</v>
      </c>
      <c r="J19" s="77" t="s">
        <v>4</v>
      </c>
      <c r="K19" s="97">
        <f>IFERROR(IF(LEFT(G19,3)="BTP",INDEX(tblBanThanhPhamMau[Giá/ĐV định lượng],MATCH(G19,tblBanThanhPhamMau[Mã BTP],0)),INDEX(tblNguyenLieuMau[Giá/ĐV định lượng],MATCH(G19,tblNguyenLieuMau[Mã NL],0))),0)</f>
        <v>1.2222222222222223</v>
      </c>
      <c r="L19" s="99">
        <f t="shared" si="0"/>
        <v>244.44444444444446</v>
      </c>
      <c r="M19" s="77" t="s">
        <v>199</v>
      </c>
      <c r="N19" s="93" t="s">
        <v>198</v>
      </c>
    </row>
    <row r="20" spans="1:14" ht="16" customHeight="1" x14ac:dyDescent="0.15">
      <c r="A20" s="75" t="s">
        <v>200</v>
      </c>
      <c r="B20" s="88" t="s">
        <v>335</v>
      </c>
      <c r="C20" s="88" t="s">
        <v>337</v>
      </c>
      <c r="D20" s="77" t="s">
        <v>67</v>
      </c>
      <c r="E20" s="84">
        <v>360</v>
      </c>
      <c r="F20" s="77">
        <v>4</v>
      </c>
      <c r="G20" s="77" t="s">
        <v>140</v>
      </c>
      <c r="H20" s="88" t="s">
        <v>317</v>
      </c>
      <c r="I20" s="95">
        <v>1</v>
      </c>
      <c r="J20" s="77" t="s">
        <v>62</v>
      </c>
      <c r="K20" s="97">
        <f>IFERROR(IF(LEFT(G20,3)="BTP",INDEX(tblBanThanhPhamMau[Giá/ĐV định lượng],MATCH(G20,tblBanThanhPhamMau[Mã BTP],0)),INDEX(tblNguyenLieuMau[Giá/ĐV định lượng],MATCH(G20,tblNguyenLieuMau[Mã NL],0))),0)</f>
        <v>800</v>
      </c>
      <c r="L20" s="99">
        <f t="shared" si="0"/>
        <v>800</v>
      </c>
      <c r="M20" s="77" t="s">
        <v>199</v>
      </c>
      <c r="N20" s="93" t="s">
        <v>61</v>
      </c>
    </row>
    <row r="21" spans="1:14" ht="16" customHeight="1" x14ac:dyDescent="0.15">
      <c r="A21" s="75" t="s">
        <v>200</v>
      </c>
      <c r="B21" s="88" t="s">
        <v>335</v>
      </c>
      <c r="C21" s="88" t="s">
        <v>337</v>
      </c>
      <c r="D21" s="77" t="s">
        <v>67</v>
      </c>
      <c r="E21" s="84">
        <v>360</v>
      </c>
      <c r="F21" s="77">
        <v>5</v>
      </c>
      <c r="G21" s="77" t="s">
        <v>141</v>
      </c>
      <c r="H21" s="88" t="s">
        <v>318</v>
      </c>
      <c r="I21" s="95">
        <v>1</v>
      </c>
      <c r="J21" s="77" t="s">
        <v>62</v>
      </c>
      <c r="K21" s="97">
        <f>IFERROR(IF(LEFT(G21,3)="BTP",INDEX(tblBanThanhPhamMau[Giá/ĐV định lượng],MATCH(G21,tblBanThanhPhamMau[Mã BTP],0)),INDEX(tblNguyenLieuMau[Giá/ĐV định lượng],MATCH(G21,tblNguyenLieuMau[Mã NL],0))),0)</f>
        <v>250</v>
      </c>
      <c r="L21" s="99">
        <f t="shared" si="0"/>
        <v>250</v>
      </c>
      <c r="M21" s="77" t="s">
        <v>199</v>
      </c>
      <c r="N21" s="93" t="s">
        <v>61</v>
      </c>
    </row>
    <row r="22" spans="1:14" ht="16" customHeight="1" x14ac:dyDescent="0.15">
      <c r="A22" s="75" t="s">
        <v>200</v>
      </c>
      <c r="B22" s="88" t="s">
        <v>335</v>
      </c>
      <c r="C22" s="88" t="s">
        <v>337</v>
      </c>
      <c r="D22" s="77" t="s">
        <v>67</v>
      </c>
      <c r="E22" s="84">
        <v>360</v>
      </c>
      <c r="F22" s="77">
        <v>6</v>
      </c>
      <c r="G22" s="77" t="s">
        <v>143</v>
      </c>
      <c r="H22" s="88" t="s">
        <v>319</v>
      </c>
      <c r="I22" s="95">
        <v>1</v>
      </c>
      <c r="J22" s="77" t="s">
        <v>62</v>
      </c>
      <c r="K22" s="97">
        <f>IFERROR(IF(LEFT(G22,3)="BTP",INDEX(tblBanThanhPhamMau[Giá/ĐV định lượng],MATCH(G22,tblBanThanhPhamMau[Mã BTP],0)),INDEX(tblNguyenLieuMau[Giá/ĐV định lượng],MATCH(G22,tblNguyenLieuMau[Mã NL],0))),0)</f>
        <v>168</v>
      </c>
      <c r="L22" s="99">
        <f t="shared" si="0"/>
        <v>168</v>
      </c>
      <c r="M22" s="77" t="s">
        <v>199</v>
      </c>
      <c r="N22" s="93" t="s">
        <v>61</v>
      </c>
    </row>
    <row r="23" spans="1:14" ht="16" customHeight="1" x14ac:dyDescent="0.15">
      <c r="A23" s="75" t="s">
        <v>200</v>
      </c>
      <c r="B23" s="88" t="s">
        <v>335</v>
      </c>
      <c r="C23" s="88" t="s">
        <v>337</v>
      </c>
      <c r="D23" s="77" t="s">
        <v>68</v>
      </c>
      <c r="E23" s="84">
        <v>450</v>
      </c>
      <c r="F23" s="77">
        <v>1</v>
      </c>
      <c r="G23" s="77" t="s">
        <v>164</v>
      </c>
      <c r="H23" s="88" t="s">
        <v>165</v>
      </c>
      <c r="I23" s="95">
        <v>90</v>
      </c>
      <c r="J23" s="77" t="s">
        <v>10</v>
      </c>
      <c r="K23" s="97">
        <f>IFERROR(IF(LEFT(G23,3)="BTP",INDEX(tblBanThanhPhamMau[Giá/ĐV định lượng],MATCH(G23,tblBanThanhPhamMau[Mã BTP],0)),INDEX(tblNguyenLieuMau[Giá/ĐV định lượng],MATCH(G23,tblNguyenLieuMau[Mã NL],0))),0)</f>
        <v>61.333333333333336</v>
      </c>
      <c r="L23" s="99">
        <f t="shared" si="0"/>
        <v>5520</v>
      </c>
      <c r="M23" s="77" t="s">
        <v>197</v>
      </c>
      <c r="N23" s="93" t="s">
        <v>198</v>
      </c>
    </row>
    <row r="24" spans="1:14" ht="16" customHeight="1" x14ac:dyDescent="0.15">
      <c r="A24" s="75" t="s">
        <v>200</v>
      </c>
      <c r="B24" s="88" t="s">
        <v>335</v>
      </c>
      <c r="C24" s="88" t="s">
        <v>337</v>
      </c>
      <c r="D24" s="77" t="s">
        <v>68</v>
      </c>
      <c r="E24" s="84">
        <v>450</v>
      </c>
      <c r="F24" s="77">
        <v>2</v>
      </c>
      <c r="G24" s="77" t="s">
        <v>99</v>
      </c>
      <c r="H24" s="88" t="s">
        <v>18</v>
      </c>
      <c r="I24" s="95">
        <v>45</v>
      </c>
      <c r="J24" s="77" t="s">
        <v>4</v>
      </c>
      <c r="K24" s="97">
        <f>IFERROR(IF(LEFT(G24,3)="BTP",INDEX(tblBanThanhPhamMau[Giá/ĐV định lượng],MATCH(G24,tblBanThanhPhamMau[Mã BTP],0)),INDEX(tblNguyenLieuMau[Giá/ĐV định lượng],MATCH(G24,tblNguyenLieuMau[Mã NL],0))),0)</f>
        <v>43.613707165109034</v>
      </c>
      <c r="L24" s="99">
        <f t="shared" si="0"/>
        <v>1962.6168224299065</v>
      </c>
      <c r="M24" s="77" t="s">
        <v>199</v>
      </c>
      <c r="N24" s="93" t="s">
        <v>198</v>
      </c>
    </row>
    <row r="25" spans="1:14" ht="16" customHeight="1" x14ac:dyDescent="0.15">
      <c r="A25" s="75" t="s">
        <v>200</v>
      </c>
      <c r="B25" s="88" t="s">
        <v>335</v>
      </c>
      <c r="C25" s="88" t="s">
        <v>337</v>
      </c>
      <c r="D25" s="77" t="s">
        <v>68</v>
      </c>
      <c r="E25" s="84">
        <v>450</v>
      </c>
      <c r="F25" s="77">
        <v>3</v>
      </c>
      <c r="G25" s="77" t="s">
        <v>102</v>
      </c>
      <c r="H25" s="88" t="s">
        <v>21</v>
      </c>
      <c r="I25" s="95">
        <v>300</v>
      </c>
      <c r="J25" s="77" t="s">
        <v>4</v>
      </c>
      <c r="K25" s="97">
        <f>IFERROR(IF(LEFT(G25,3)="BTP",INDEX(tblBanThanhPhamMau[Giá/ĐV định lượng],MATCH(G25,tblBanThanhPhamMau[Mã BTP],0)),INDEX(tblNguyenLieuMau[Giá/ĐV định lượng],MATCH(G25,tblNguyenLieuMau[Mã NL],0))),0)</f>
        <v>1.2222222222222223</v>
      </c>
      <c r="L25" s="99">
        <f t="shared" si="0"/>
        <v>366.66666666666669</v>
      </c>
      <c r="M25" s="77" t="s">
        <v>199</v>
      </c>
      <c r="N25" s="93" t="s">
        <v>198</v>
      </c>
    </row>
    <row r="26" spans="1:14" ht="16" customHeight="1" x14ac:dyDescent="0.15">
      <c r="A26" s="75" t="s">
        <v>200</v>
      </c>
      <c r="B26" s="88" t="s">
        <v>335</v>
      </c>
      <c r="C26" s="88" t="s">
        <v>337</v>
      </c>
      <c r="D26" s="77" t="s">
        <v>68</v>
      </c>
      <c r="E26" s="84">
        <v>450</v>
      </c>
      <c r="F26" s="77">
        <v>4</v>
      </c>
      <c r="G26" s="77" t="s">
        <v>140</v>
      </c>
      <c r="H26" s="88" t="s">
        <v>317</v>
      </c>
      <c r="I26" s="95">
        <v>1</v>
      </c>
      <c r="J26" s="77" t="s">
        <v>62</v>
      </c>
      <c r="K26" s="97">
        <f>IFERROR(IF(LEFT(G26,3)="BTP",INDEX(tblBanThanhPhamMau[Giá/ĐV định lượng],MATCH(G26,tblBanThanhPhamMau[Mã BTP],0)),INDEX(tblNguyenLieuMau[Giá/ĐV định lượng],MATCH(G26,tblNguyenLieuMau[Mã NL],0))),0)</f>
        <v>800</v>
      </c>
      <c r="L26" s="99">
        <f t="shared" si="0"/>
        <v>800</v>
      </c>
      <c r="M26" s="77" t="s">
        <v>199</v>
      </c>
      <c r="N26" s="93" t="s">
        <v>61</v>
      </c>
    </row>
    <row r="27" spans="1:14" ht="16" customHeight="1" x14ac:dyDescent="0.15">
      <c r="A27" s="75" t="s">
        <v>200</v>
      </c>
      <c r="B27" s="88" t="s">
        <v>335</v>
      </c>
      <c r="C27" s="88" t="s">
        <v>337</v>
      </c>
      <c r="D27" s="77" t="s">
        <v>68</v>
      </c>
      <c r="E27" s="84">
        <v>450</v>
      </c>
      <c r="F27" s="77">
        <v>5</v>
      </c>
      <c r="G27" s="77" t="s">
        <v>141</v>
      </c>
      <c r="H27" s="88" t="s">
        <v>318</v>
      </c>
      <c r="I27" s="95">
        <v>1</v>
      </c>
      <c r="J27" s="77" t="s">
        <v>62</v>
      </c>
      <c r="K27" s="97">
        <f>IFERROR(IF(LEFT(G27,3)="BTP",INDEX(tblBanThanhPhamMau[Giá/ĐV định lượng],MATCH(G27,tblBanThanhPhamMau[Mã BTP],0)),INDEX(tblNguyenLieuMau[Giá/ĐV định lượng],MATCH(G27,tblNguyenLieuMau[Mã NL],0))),0)</f>
        <v>250</v>
      </c>
      <c r="L27" s="99">
        <f t="shared" si="0"/>
        <v>250</v>
      </c>
      <c r="M27" s="77" t="s">
        <v>199</v>
      </c>
      <c r="N27" s="93" t="s">
        <v>61</v>
      </c>
    </row>
    <row r="28" spans="1:14" ht="16" customHeight="1" x14ac:dyDescent="0.15">
      <c r="A28" s="75" t="s">
        <v>200</v>
      </c>
      <c r="B28" s="88" t="s">
        <v>335</v>
      </c>
      <c r="C28" s="88" t="s">
        <v>337</v>
      </c>
      <c r="D28" s="77" t="s">
        <v>68</v>
      </c>
      <c r="E28" s="84">
        <v>450</v>
      </c>
      <c r="F28" s="77">
        <v>6</v>
      </c>
      <c r="G28" s="77" t="s">
        <v>143</v>
      </c>
      <c r="H28" s="88" t="s">
        <v>319</v>
      </c>
      <c r="I28" s="95">
        <v>1</v>
      </c>
      <c r="J28" s="77" t="s">
        <v>62</v>
      </c>
      <c r="K28" s="97">
        <f>IFERROR(IF(LEFT(G28,3)="BTP",INDEX(tblBanThanhPhamMau[Giá/ĐV định lượng],MATCH(G28,tblBanThanhPhamMau[Mã BTP],0)),INDEX(tblNguyenLieuMau[Giá/ĐV định lượng],MATCH(G28,tblNguyenLieuMau[Mã NL],0))),0)</f>
        <v>168</v>
      </c>
      <c r="L28" s="99">
        <f t="shared" si="0"/>
        <v>168</v>
      </c>
      <c r="M28" s="77" t="s">
        <v>199</v>
      </c>
      <c r="N28" s="93" t="s">
        <v>61</v>
      </c>
    </row>
    <row r="29" spans="1:14" ht="16" customHeight="1" x14ac:dyDescent="0.15">
      <c r="A29" s="75" t="s">
        <v>200</v>
      </c>
      <c r="B29" s="88" t="s">
        <v>335</v>
      </c>
      <c r="C29" s="88" t="s">
        <v>337</v>
      </c>
      <c r="D29" s="77" t="s">
        <v>68</v>
      </c>
      <c r="E29" s="84">
        <v>450</v>
      </c>
      <c r="F29" s="77">
        <v>7</v>
      </c>
      <c r="G29" s="77" t="s">
        <v>146</v>
      </c>
      <c r="H29" s="88" t="s">
        <v>321</v>
      </c>
      <c r="I29" s="95">
        <v>1</v>
      </c>
      <c r="J29" s="77" t="s">
        <v>62</v>
      </c>
      <c r="K29" s="97">
        <f>IFERROR(IF(LEFT(G29,3)="BTP",INDEX(tblBanThanhPhamMau[Giá/ĐV định lượng],MATCH(G29,tblBanThanhPhamMau[Mã BTP],0)),INDEX(tblNguyenLieuMau[Giá/ĐV định lượng],MATCH(G29,tblNguyenLieuMau[Mã NL],0))),0)</f>
        <v>1500</v>
      </c>
      <c r="L29" s="99">
        <f t="shared" si="0"/>
        <v>1500</v>
      </c>
      <c r="M29" s="77" t="s">
        <v>199</v>
      </c>
      <c r="N29" s="93" t="s">
        <v>147</v>
      </c>
    </row>
    <row r="30" spans="1:14" ht="16" customHeight="1" x14ac:dyDescent="0.15">
      <c r="A30" s="75" t="s">
        <v>201</v>
      </c>
      <c r="B30" s="88" t="s">
        <v>335</v>
      </c>
      <c r="C30" s="88" t="s">
        <v>338</v>
      </c>
      <c r="D30" s="77" t="s">
        <v>67</v>
      </c>
      <c r="E30" s="84">
        <v>360</v>
      </c>
      <c r="F30" s="77">
        <v>1</v>
      </c>
      <c r="G30" s="77" t="s">
        <v>164</v>
      </c>
      <c r="H30" s="88" t="s">
        <v>165</v>
      </c>
      <c r="I30" s="95">
        <v>30</v>
      </c>
      <c r="J30" s="77" t="s">
        <v>10</v>
      </c>
      <c r="K30" s="97">
        <f>IFERROR(IF(LEFT(G30,3)="BTP",INDEX(tblBanThanhPhamMau[Giá/ĐV định lượng],MATCH(G30,tblBanThanhPhamMau[Mã BTP],0)),INDEX(tblNguyenLieuMau[Giá/ĐV định lượng],MATCH(G30,tblNguyenLieuMau[Mã NL],0))),0)</f>
        <v>61.333333333333336</v>
      </c>
      <c r="L30" s="99">
        <f t="shared" si="0"/>
        <v>1840</v>
      </c>
      <c r="M30" s="77" t="s">
        <v>197</v>
      </c>
      <c r="N30" s="93" t="s">
        <v>198</v>
      </c>
    </row>
    <row r="31" spans="1:14" ht="16" customHeight="1" x14ac:dyDescent="0.15">
      <c r="A31" s="75" t="s">
        <v>201</v>
      </c>
      <c r="B31" s="88" t="s">
        <v>335</v>
      </c>
      <c r="C31" s="88" t="s">
        <v>338</v>
      </c>
      <c r="D31" s="77" t="s">
        <v>67</v>
      </c>
      <c r="E31" s="84">
        <v>360</v>
      </c>
      <c r="F31" s="77">
        <v>2</v>
      </c>
      <c r="G31" s="77" t="s">
        <v>99</v>
      </c>
      <c r="H31" s="88" t="s">
        <v>18</v>
      </c>
      <c r="I31" s="95">
        <v>25</v>
      </c>
      <c r="J31" s="77" t="s">
        <v>4</v>
      </c>
      <c r="K31" s="97">
        <f>IFERROR(IF(LEFT(G31,3)="BTP",INDEX(tblBanThanhPhamMau[Giá/ĐV định lượng],MATCH(G31,tblBanThanhPhamMau[Mã BTP],0)),INDEX(tblNguyenLieuMau[Giá/ĐV định lượng],MATCH(G31,tblNguyenLieuMau[Mã NL],0))),0)</f>
        <v>43.613707165109034</v>
      </c>
      <c r="L31" s="99">
        <f t="shared" si="0"/>
        <v>1090.3426791277259</v>
      </c>
      <c r="M31" s="77" t="s">
        <v>199</v>
      </c>
      <c r="N31" s="93" t="s">
        <v>198</v>
      </c>
    </row>
    <row r="32" spans="1:14" ht="16" customHeight="1" x14ac:dyDescent="0.15">
      <c r="A32" s="75" t="s">
        <v>201</v>
      </c>
      <c r="B32" s="88" t="s">
        <v>335</v>
      </c>
      <c r="C32" s="88" t="s">
        <v>338</v>
      </c>
      <c r="D32" s="77" t="s">
        <v>67</v>
      </c>
      <c r="E32" s="84">
        <v>360</v>
      </c>
      <c r="F32" s="77">
        <v>3</v>
      </c>
      <c r="G32" s="77" t="s">
        <v>100</v>
      </c>
      <c r="H32" s="88" t="s">
        <v>19</v>
      </c>
      <c r="I32" s="95">
        <v>80</v>
      </c>
      <c r="J32" s="77" t="s">
        <v>4</v>
      </c>
      <c r="K32" s="97">
        <f>IFERROR(IF(LEFT(G32,3)="BTP",INDEX(tblBanThanhPhamMau[Giá/ĐV định lượng],MATCH(G32,tblBanThanhPhamMau[Mã BTP],0)),INDEX(tblNguyenLieuMau[Giá/ĐV định lượng],MATCH(G32,tblNguyenLieuMau[Mã NL],0))),0)</f>
        <v>27</v>
      </c>
      <c r="L32" s="99">
        <f t="shared" si="0"/>
        <v>2160</v>
      </c>
      <c r="M32" s="77" t="s">
        <v>199</v>
      </c>
      <c r="N32" s="93" t="s">
        <v>198</v>
      </c>
    </row>
    <row r="33" spans="1:14" ht="16" customHeight="1" x14ac:dyDescent="0.15">
      <c r="A33" s="75" t="s">
        <v>201</v>
      </c>
      <c r="B33" s="88" t="s">
        <v>335</v>
      </c>
      <c r="C33" s="88" t="s">
        <v>338</v>
      </c>
      <c r="D33" s="77" t="s">
        <v>67</v>
      </c>
      <c r="E33" s="84">
        <v>360</v>
      </c>
      <c r="F33" s="77">
        <v>4</v>
      </c>
      <c r="G33" s="77" t="s">
        <v>102</v>
      </c>
      <c r="H33" s="88" t="s">
        <v>21</v>
      </c>
      <c r="I33" s="95">
        <v>200</v>
      </c>
      <c r="J33" s="77" t="s">
        <v>4</v>
      </c>
      <c r="K33" s="97">
        <f>IFERROR(IF(LEFT(G33,3)="BTP",INDEX(tblBanThanhPhamMau[Giá/ĐV định lượng],MATCH(G33,tblBanThanhPhamMau[Mã BTP],0)),INDEX(tblNguyenLieuMau[Giá/ĐV định lượng],MATCH(G33,tblNguyenLieuMau[Mã NL],0))),0)</f>
        <v>1.2222222222222223</v>
      </c>
      <c r="L33" s="99">
        <f t="shared" si="0"/>
        <v>244.44444444444446</v>
      </c>
      <c r="M33" s="77" t="s">
        <v>199</v>
      </c>
      <c r="N33" s="93" t="s">
        <v>198</v>
      </c>
    </row>
    <row r="34" spans="1:14" ht="16" customHeight="1" x14ac:dyDescent="0.15">
      <c r="A34" s="75" t="s">
        <v>201</v>
      </c>
      <c r="B34" s="88" t="s">
        <v>335</v>
      </c>
      <c r="C34" s="88" t="s">
        <v>338</v>
      </c>
      <c r="D34" s="77" t="s">
        <v>67</v>
      </c>
      <c r="E34" s="84">
        <v>360</v>
      </c>
      <c r="F34" s="77">
        <v>5</v>
      </c>
      <c r="G34" s="77" t="s">
        <v>140</v>
      </c>
      <c r="H34" s="88" t="s">
        <v>317</v>
      </c>
      <c r="I34" s="95">
        <v>1</v>
      </c>
      <c r="J34" s="77" t="s">
        <v>62</v>
      </c>
      <c r="K34" s="97">
        <f>IFERROR(IF(LEFT(G34,3)="BTP",INDEX(tblBanThanhPhamMau[Giá/ĐV định lượng],MATCH(G34,tblBanThanhPhamMau[Mã BTP],0)),INDEX(tblNguyenLieuMau[Giá/ĐV định lượng],MATCH(G34,tblNguyenLieuMau[Mã NL],0))),0)</f>
        <v>800</v>
      </c>
      <c r="L34" s="99">
        <f t="shared" si="0"/>
        <v>800</v>
      </c>
      <c r="M34" s="77" t="s">
        <v>199</v>
      </c>
      <c r="N34" s="93" t="s">
        <v>61</v>
      </c>
    </row>
    <row r="35" spans="1:14" ht="16" customHeight="1" x14ac:dyDescent="0.15">
      <c r="A35" s="75" t="s">
        <v>201</v>
      </c>
      <c r="B35" s="88" t="s">
        <v>335</v>
      </c>
      <c r="C35" s="88" t="s">
        <v>338</v>
      </c>
      <c r="D35" s="77" t="s">
        <v>67</v>
      </c>
      <c r="E35" s="84">
        <v>360</v>
      </c>
      <c r="F35" s="77">
        <v>6</v>
      </c>
      <c r="G35" s="77" t="s">
        <v>141</v>
      </c>
      <c r="H35" s="88" t="s">
        <v>318</v>
      </c>
      <c r="I35" s="95">
        <v>1</v>
      </c>
      <c r="J35" s="77" t="s">
        <v>62</v>
      </c>
      <c r="K35" s="97">
        <f>IFERROR(IF(LEFT(G35,3)="BTP",INDEX(tblBanThanhPhamMau[Giá/ĐV định lượng],MATCH(G35,tblBanThanhPhamMau[Mã BTP],0)),INDEX(tblNguyenLieuMau[Giá/ĐV định lượng],MATCH(G35,tblNguyenLieuMau[Mã NL],0))),0)</f>
        <v>250</v>
      </c>
      <c r="L35" s="99">
        <f t="shared" si="0"/>
        <v>250</v>
      </c>
      <c r="M35" s="77" t="s">
        <v>199</v>
      </c>
      <c r="N35" s="93" t="s">
        <v>61</v>
      </c>
    </row>
    <row r="36" spans="1:14" ht="16" customHeight="1" x14ac:dyDescent="0.15">
      <c r="A36" s="75" t="s">
        <v>201</v>
      </c>
      <c r="B36" s="88" t="s">
        <v>335</v>
      </c>
      <c r="C36" s="88" t="s">
        <v>338</v>
      </c>
      <c r="D36" s="77" t="s">
        <v>67</v>
      </c>
      <c r="E36" s="84">
        <v>360</v>
      </c>
      <c r="F36" s="77">
        <v>7</v>
      </c>
      <c r="G36" s="77" t="s">
        <v>143</v>
      </c>
      <c r="H36" s="88" t="s">
        <v>319</v>
      </c>
      <c r="I36" s="95">
        <v>1</v>
      </c>
      <c r="J36" s="77" t="s">
        <v>62</v>
      </c>
      <c r="K36" s="97">
        <f>IFERROR(IF(LEFT(G36,3)="BTP",INDEX(tblBanThanhPhamMau[Giá/ĐV định lượng],MATCH(G36,tblBanThanhPhamMau[Mã BTP],0)),INDEX(tblNguyenLieuMau[Giá/ĐV định lượng],MATCH(G36,tblNguyenLieuMau[Mã NL],0))),0)</f>
        <v>168</v>
      </c>
      <c r="L36" s="99">
        <f t="shared" si="0"/>
        <v>168</v>
      </c>
      <c r="M36" s="77" t="s">
        <v>199</v>
      </c>
      <c r="N36" s="93" t="s">
        <v>61</v>
      </c>
    </row>
    <row r="37" spans="1:14" ht="16" customHeight="1" x14ac:dyDescent="0.15">
      <c r="A37" s="75" t="s">
        <v>201</v>
      </c>
      <c r="B37" s="88" t="s">
        <v>335</v>
      </c>
      <c r="C37" s="88" t="s">
        <v>338</v>
      </c>
      <c r="D37" s="77" t="s">
        <v>68</v>
      </c>
      <c r="E37" s="84">
        <v>450</v>
      </c>
      <c r="F37" s="77">
        <v>1</v>
      </c>
      <c r="G37" s="77" t="s">
        <v>164</v>
      </c>
      <c r="H37" s="88" t="s">
        <v>165</v>
      </c>
      <c r="I37" s="95">
        <v>45</v>
      </c>
      <c r="J37" s="77" t="s">
        <v>10</v>
      </c>
      <c r="K37" s="97">
        <f>IFERROR(IF(LEFT(G37,3)="BTP",INDEX(tblBanThanhPhamMau[Giá/ĐV định lượng],MATCH(G37,tblBanThanhPhamMau[Mã BTP],0)),INDEX(tblNguyenLieuMau[Giá/ĐV định lượng],MATCH(G37,tblNguyenLieuMau[Mã NL],0))),0)</f>
        <v>61.333333333333336</v>
      </c>
      <c r="L37" s="99">
        <f t="shared" si="0"/>
        <v>2760</v>
      </c>
      <c r="M37" s="77" t="s">
        <v>197</v>
      </c>
      <c r="N37" s="93" t="s">
        <v>198</v>
      </c>
    </row>
    <row r="38" spans="1:14" ht="16" customHeight="1" x14ac:dyDescent="0.15">
      <c r="A38" s="75" t="s">
        <v>201</v>
      </c>
      <c r="B38" s="88" t="s">
        <v>335</v>
      </c>
      <c r="C38" s="88" t="s">
        <v>338</v>
      </c>
      <c r="D38" s="77" t="s">
        <v>68</v>
      </c>
      <c r="E38" s="84">
        <v>450</v>
      </c>
      <c r="F38" s="77">
        <v>2</v>
      </c>
      <c r="G38" s="77" t="s">
        <v>99</v>
      </c>
      <c r="H38" s="88" t="s">
        <v>18</v>
      </c>
      <c r="I38" s="95">
        <v>35</v>
      </c>
      <c r="J38" s="77" t="s">
        <v>4</v>
      </c>
      <c r="K38" s="97">
        <f>IFERROR(IF(LEFT(G38,3)="BTP",INDEX(tblBanThanhPhamMau[Giá/ĐV định lượng],MATCH(G38,tblBanThanhPhamMau[Mã BTP],0)),INDEX(tblNguyenLieuMau[Giá/ĐV định lượng],MATCH(G38,tblNguyenLieuMau[Mã NL],0))),0)</f>
        <v>43.613707165109034</v>
      </c>
      <c r="L38" s="99">
        <f t="shared" si="0"/>
        <v>1526.4797507788162</v>
      </c>
      <c r="M38" s="77" t="s">
        <v>199</v>
      </c>
      <c r="N38" s="93" t="s">
        <v>198</v>
      </c>
    </row>
    <row r="39" spans="1:14" ht="16" customHeight="1" x14ac:dyDescent="0.15">
      <c r="A39" s="75" t="s">
        <v>201</v>
      </c>
      <c r="B39" s="88" t="s">
        <v>335</v>
      </c>
      <c r="C39" s="88" t="s">
        <v>338</v>
      </c>
      <c r="D39" s="77" t="s">
        <v>68</v>
      </c>
      <c r="E39" s="84">
        <v>450</v>
      </c>
      <c r="F39" s="77">
        <v>3</v>
      </c>
      <c r="G39" s="77" t="s">
        <v>100</v>
      </c>
      <c r="H39" s="88" t="s">
        <v>19</v>
      </c>
      <c r="I39" s="95">
        <v>120</v>
      </c>
      <c r="J39" s="77" t="s">
        <v>4</v>
      </c>
      <c r="K39" s="97">
        <f>IFERROR(IF(LEFT(G39,3)="BTP",INDEX(tblBanThanhPhamMau[Giá/ĐV định lượng],MATCH(G39,tblBanThanhPhamMau[Mã BTP],0)),INDEX(tblNguyenLieuMau[Giá/ĐV định lượng],MATCH(G39,tblNguyenLieuMau[Mã NL],0))),0)</f>
        <v>27</v>
      </c>
      <c r="L39" s="99">
        <f t="shared" si="0"/>
        <v>3240</v>
      </c>
      <c r="M39" s="77" t="s">
        <v>199</v>
      </c>
      <c r="N39" s="93" t="s">
        <v>198</v>
      </c>
    </row>
    <row r="40" spans="1:14" ht="16" customHeight="1" x14ac:dyDescent="0.15">
      <c r="A40" s="75" t="s">
        <v>201</v>
      </c>
      <c r="B40" s="88" t="s">
        <v>335</v>
      </c>
      <c r="C40" s="88" t="s">
        <v>338</v>
      </c>
      <c r="D40" s="77" t="s">
        <v>68</v>
      </c>
      <c r="E40" s="84">
        <v>450</v>
      </c>
      <c r="F40" s="77">
        <v>4</v>
      </c>
      <c r="G40" s="77" t="s">
        <v>102</v>
      </c>
      <c r="H40" s="88" t="s">
        <v>21</v>
      </c>
      <c r="I40" s="95">
        <v>300</v>
      </c>
      <c r="J40" s="77" t="s">
        <v>4</v>
      </c>
      <c r="K40" s="97">
        <f>IFERROR(IF(LEFT(G40,3)="BTP",INDEX(tblBanThanhPhamMau[Giá/ĐV định lượng],MATCH(G40,tblBanThanhPhamMau[Mã BTP],0)),INDEX(tblNguyenLieuMau[Giá/ĐV định lượng],MATCH(G40,tblNguyenLieuMau[Mã NL],0))),0)</f>
        <v>1.2222222222222223</v>
      </c>
      <c r="L40" s="99">
        <f t="shared" si="0"/>
        <v>366.66666666666669</v>
      </c>
      <c r="M40" s="77" t="s">
        <v>199</v>
      </c>
      <c r="N40" s="93" t="s">
        <v>198</v>
      </c>
    </row>
    <row r="41" spans="1:14" ht="16" customHeight="1" x14ac:dyDescent="0.15">
      <c r="A41" s="75" t="s">
        <v>201</v>
      </c>
      <c r="B41" s="88" t="s">
        <v>335</v>
      </c>
      <c r="C41" s="88" t="s">
        <v>338</v>
      </c>
      <c r="D41" s="77" t="s">
        <v>68</v>
      </c>
      <c r="E41" s="84">
        <v>450</v>
      </c>
      <c r="F41" s="77">
        <v>5</v>
      </c>
      <c r="G41" s="77" t="s">
        <v>140</v>
      </c>
      <c r="H41" s="88" t="s">
        <v>317</v>
      </c>
      <c r="I41" s="95">
        <v>1</v>
      </c>
      <c r="J41" s="77" t="s">
        <v>62</v>
      </c>
      <c r="K41" s="97">
        <f>IFERROR(IF(LEFT(G41,3)="BTP",INDEX(tblBanThanhPhamMau[Giá/ĐV định lượng],MATCH(G41,tblBanThanhPhamMau[Mã BTP],0)),INDEX(tblNguyenLieuMau[Giá/ĐV định lượng],MATCH(G41,tblNguyenLieuMau[Mã NL],0))),0)</f>
        <v>800</v>
      </c>
      <c r="L41" s="99">
        <f t="shared" si="0"/>
        <v>800</v>
      </c>
      <c r="M41" s="77" t="s">
        <v>199</v>
      </c>
      <c r="N41" s="93" t="s">
        <v>61</v>
      </c>
    </row>
    <row r="42" spans="1:14" ht="16" customHeight="1" x14ac:dyDescent="0.15">
      <c r="A42" s="75" t="s">
        <v>201</v>
      </c>
      <c r="B42" s="88" t="s">
        <v>335</v>
      </c>
      <c r="C42" s="88" t="s">
        <v>338</v>
      </c>
      <c r="D42" s="77" t="s">
        <v>68</v>
      </c>
      <c r="E42" s="84">
        <v>450</v>
      </c>
      <c r="F42" s="77">
        <v>6</v>
      </c>
      <c r="G42" s="77" t="s">
        <v>141</v>
      </c>
      <c r="H42" s="88" t="s">
        <v>318</v>
      </c>
      <c r="I42" s="95">
        <v>1</v>
      </c>
      <c r="J42" s="77" t="s">
        <v>62</v>
      </c>
      <c r="K42" s="97">
        <f>IFERROR(IF(LEFT(G42,3)="BTP",INDEX(tblBanThanhPhamMau[Giá/ĐV định lượng],MATCH(G42,tblBanThanhPhamMau[Mã BTP],0)),INDEX(tblNguyenLieuMau[Giá/ĐV định lượng],MATCH(G42,tblNguyenLieuMau[Mã NL],0))),0)</f>
        <v>250</v>
      </c>
      <c r="L42" s="99">
        <f t="shared" si="0"/>
        <v>250</v>
      </c>
      <c r="M42" s="77" t="s">
        <v>199</v>
      </c>
      <c r="N42" s="93" t="s">
        <v>61</v>
      </c>
    </row>
    <row r="43" spans="1:14" ht="16" customHeight="1" x14ac:dyDescent="0.15">
      <c r="A43" s="75" t="s">
        <v>201</v>
      </c>
      <c r="B43" s="88" t="s">
        <v>335</v>
      </c>
      <c r="C43" s="88" t="s">
        <v>338</v>
      </c>
      <c r="D43" s="77" t="s">
        <v>68</v>
      </c>
      <c r="E43" s="84">
        <v>450</v>
      </c>
      <c r="F43" s="77">
        <v>7</v>
      </c>
      <c r="G43" s="77" t="s">
        <v>143</v>
      </c>
      <c r="H43" s="88" t="s">
        <v>319</v>
      </c>
      <c r="I43" s="95">
        <v>1</v>
      </c>
      <c r="J43" s="77" t="s">
        <v>62</v>
      </c>
      <c r="K43" s="97">
        <f>IFERROR(IF(LEFT(G43,3)="BTP",INDEX(tblBanThanhPhamMau[Giá/ĐV định lượng],MATCH(G43,tblBanThanhPhamMau[Mã BTP],0)),INDEX(tblNguyenLieuMau[Giá/ĐV định lượng],MATCH(G43,tblNguyenLieuMau[Mã NL],0))),0)</f>
        <v>168</v>
      </c>
      <c r="L43" s="99">
        <f t="shared" si="0"/>
        <v>168</v>
      </c>
      <c r="M43" s="77" t="s">
        <v>199</v>
      </c>
      <c r="N43" s="93" t="s">
        <v>61</v>
      </c>
    </row>
    <row r="44" spans="1:14" ht="16" customHeight="1" x14ac:dyDescent="0.15">
      <c r="A44" s="75" t="s">
        <v>201</v>
      </c>
      <c r="B44" s="88" t="s">
        <v>335</v>
      </c>
      <c r="C44" s="88" t="s">
        <v>338</v>
      </c>
      <c r="D44" s="77" t="s">
        <v>68</v>
      </c>
      <c r="E44" s="84">
        <v>450</v>
      </c>
      <c r="F44" s="77">
        <v>8</v>
      </c>
      <c r="G44" s="77" t="s">
        <v>146</v>
      </c>
      <c r="H44" s="88" t="s">
        <v>321</v>
      </c>
      <c r="I44" s="95">
        <v>1</v>
      </c>
      <c r="J44" s="77" t="s">
        <v>62</v>
      </c>
      <c r="K44" s="97">
        <f>IFERROR(IF(LEFT(G44,3)="BTP",INDEX(tblBanThanhPhamMau[Giá/ĐV định lượng],MATCH(G44,tblBanThanhPhamMau[Mã BTP],0)),INDEX(tblNguyenLieuMau[Giá/ĐV định lượng],MATCH(G44,tblNguyenLieuMau[Mã NL],0))),0)</f>
        <v>1500</v>
      </c>
      <c r="L44" s="99">
        <f t="shared" si="0"/>
        <v>1500</v>
      </c>
      <c r="M44" s="77" t="s">
        <v>199</v>
      </c>
      <c r="N44" s="93" t="s">
        <v>147</v>
      </c>
    </row>
    <row r="45" spans="1:14" ht="16" customHeight="1" x14ac:dyDescent="0.15">
      <c r="A45" s="75" t="s">
        <v>202</v>
      </c>
      <c r="B45" s="88" t="s">
        <v>335</v>
      </c>
      <c r="C45" s="88" t="s">
        <v>339</v>
      </c>
      <c r="D45" s="77" t="s">
        <v>67</v>
      </c>
      <c r="E45" s="84">
        <v>360</v>
      </c>
      <c r="F45" s="77">
        <v>1</v>
      </c>
      <c r="G45" s="77" t="s">
        <v>164</v>
      </c>
      <c r="H45" s="88" t="s">
        <v>165</v>
      </c>
      <c r="I45" s="95">
        <v>60</v>
      </c>
      <c r="J45" s="77" t="s">
        <v>10</v>
      </c>
      <c r="K45" s="97">
        <f>IFERROR(IF(LEFT(G45,3)="BTP",INDEX(tblBanThanhPhamMau[Giá/ĐV định lượng],MATCH(G45,tblBanThanhPhamMau[Mã BTP],0)),INDEX(tblNguyenLieuMau[Giá/ĐV định lượng],MATCH(G45,tblNguyenLieuMau[Mã NL],0))),0)</f>
        <v>61.333333333333336</v>
      </c>
      <c r="L45" s="99">
        <f t="shared" si="0"/>
        <v>3680</v>
      </c>
      <c r="M45" s="77" t="s">
        <v>197</v>
      </c>
      <c r="N45" s="93" t="s">
        <v>198</v>
      </c>
    </row>
    <row r="46" spans="1:14" ht="16" customHeight="1" x14ac:dyDescent="0.15">
      <c r="A46" s="75" t="s">
        <v>202</v>
      </c>
      <c r="B46" s="88" t="s">
        <v>335</v>
      </c>
      <c r="C46" s="88" t="s">
        <v>339</v>
      </c>
      <c r="D46" s="77" t="s">
        <v>67</v>
      </c>
      <c r="E46" s="84">
        <v>360</v>
      </c>
      <c r="F46" s="77">
        <v>2</v>
      </c>
      <c r="G46" s="77" t="s">
        <v>103</v>
      </c>
      <c r="H46" s="88" t="s">
        <v>20</v>
      </c>
      <c r="I46" s="95">
        <v>100</v>
      </c>
      <c r="J46" s="77" t="s">
        <v>10</v>
      </c>
      <c r="K46" s="97">
        <f>IFERROR(IF(LEFT(G46,3)="BTP",INDEX(tblBanThanhPhamMau[Giá/ĐV định lượng],MATCH(G46,tblBanThanhPhamMau[Mã BTP],0)),INDEX(tblNguyenLieuMau[Giá/ĐV định lượng],MATCH(G46,tblNguyenLieuMau[Mã NL],0))),0)</f>
        <v>0</v>
      </c>
      <c r="L46" s="99">
        <f t="shared" si="0"/>
        <v>0</v>
      </c>
      <c r="M46" s="77" t="s">
        <v>199</v>
      </c>
      <c r="N46" s="93" t="s">
        <v>198</v>
      </c>
    </row>
    <row r="47" spans="1:14" ht="16" customHeight="1" x14ac:dyDescent="0.15">
      <c r="A47" s="75" t="s">
        <v>202</v>
      </c>
      <c r="B47" s="88" t="s">
        <v>335</v>
      </c>
      <c r="C47" s="88" t="s">
        <v>339</v>
      </c>
      <c r="D47" s="77" t="s">
        <v>67</v>
      </c>
      <c r="E47" s="84">
        <v>360</v>
      </c>
      <c r="F47" s="77">
        <v>3</v>
      </c>
      <c r="G47" s="77" t="s">
        <v>102</v>
      </c>
      <c r="H47" s="88" t="s">
        <v>21</v>
      </c>
      <c r="I47" s="95">
        <v>200</v>
      </c>
      <c r="J47" s="77" t="s">
        <v>4</v>
      </c>
      <c r="K47" s="97">
        <f>IFERROR(IF(LEFT(G47,3)="BTP",INDEX(tblBanThanhPhamMau[Giá/ĐV định lượng],MATCH(G47,tblBanThanhPhamMau[Mã BTP],0)),INDEX(tblNguyenLieuMau[Giá/ĐV định lượng],MATCH(G47,tblNguyenLieuMau[Mã NL],0))),0)</f>
        <v>1.2222222222222223</v>
      </c>
      <c r="L47" s="99">
        <f t="shared" si="0"/>
        <v>244.44444444444446</v>
      </c>
      <c r="M47" s="77" t="s">
        <v>199</v>
      </c>
      <c r="N47" s="93" t="s">
        <v>198</v>
      </c>
    </row>
    <row r="48" spans="1:14" ht="16" customHeight="1" x14ac:dyDescent="0.15">
      <c r="A48" s="75" t="s">
        <v>202</v>
      </c>
      <c r="B48" s="88" t="s">
        <v>335</v>
      </c>
      <c r="C48" s="88" t="s">
        <v>339</v>
      </c>
      <c r="D48" s="77" t="s">
        <v>67</v>
      </c>
      <c r="E48" s="84">
        <v>360</v>
      </c>
      <c r="F48" s="77">
        <v>4</v>
      </c>
      <c r="G48" s="77" t="s">
        <v>140</v>
      </c>
      <c r="H48" s="88" t="s">
        <v>317</v>
      </c>
      <c r="I48" s="95">
        <v>1</v>
      </c>
      <c r="J48" s="77" t="s">
        <v>62</v>
      </c>
      <c r="K48" s="97">
        <f>IFERROR(IF(LEFT(G48,3)="BTP",INDEX(tblBanThanhPhamMau[Giá/ĐV định lượng],MATCH(G48,tblBanThanhPhamMau[Mã BTP],0)),INDEX(tblNguyenLieuMau[Giá/ĐV định lượng],MATCH(G48,tblNguyenLieuMau[Mã NL],0))),0)</f>
        <v>800</v>
      </c>
      <c r="L48" s="99">
        <f t="shared" si="0"/>
        <v>800</v>
      </c>
      <c r="M48" s="77" t="s">
        <v>199</v>
      </c>
      <c r="N48" s="93" t="s">
        <v>61</v>
      </c>
    </row>
    <row r="49" spans="1:14" ht="16" customHeight="1" x14ac:dyDescent="0.15">
      <c r="A49" s="75" t="s">
        <v>202</v>
      </c>
      <c r="B49" s="88" t="s">
        <v>335</v>
      </c>
      <c r="C49" s="88" t="s">
        <v>339</v>
      </c>
      <c r="D49" s="77" t="s">
        <v>67</v>
      </c>
      <c r="E49" s="84">
        <v>360</v>
      </c>
      <c r="F49" s="77">
        <v>5</v>
      </c>
      <c r="G49" s="77" t="s">
        <v>141</v>
      </c>
      <c r="H49" s="88" t="s">
        <v>318</v>
      </c>
      <c r="I49" s="95">
        <v>1</v>
      </c>
      <c r="J49" s="77" t="s">
        <v>62</v>
      </c>
      <c r="K49" s="97">
        <f>IFERROR(IF(LEFT(G49,3)="BTP",INDEX(tblBanThanhPhamMau[Giá/ĐV định lượng],MATCH(G49,tblBanThanhPhamMau[Mã BTP],0)),INDEX(tblNguyenLieuMau[Giá/ĐV định lượng],MATCH(G49,tblNguyenLieuMau[Mã NL],0))),0)</f>
        <v>250</v>
      </c>
      <c r="L49" s="99">
        <f t="shared" si="0"/>
        <v>250</v>
      </c>
      <c r="M49" s="77" t="s">
        <v>199</v>
      </c>
      <c r="N49" s="93" t="s">
        <v>61</v>
      </c>
    </row>
    <row r="50" spans="1:14" ht="16" customHeight="1" x14ac:dyDescent="0.15">
      <c r="A50" s="75" t="s">
        <v>202</v>
      </c>
      <c r="B50" s="88" t="s">
        <v>335</v>
      </c>
      <c r="C50" s="88" t="s">
        <v>339</v>
      </c>
      <c r="D50" s="77" t="s">
        <v>67</v>
      </c>
      <c r="E50" s="84">
        <v>360</v>
      </c>
      <c r="F50" s="77">
        <v>6</v>
      </c>
      <c r="G50" s="77" t="s">
        <v>143</v>
      </c>
      <c r="H50" s="88" t="s">
        <v>319</v>
      </c>
      <c r="I50" s="95">
        <v>1</v>
      </c>
      <c r="J50" s="77" t="s">
        <v>62</v>
      </c>
      <c r="K50" s="97">
        <f>IFERROR(IF(LEFT(G50,3)="BTP",INDEX(tblBanThanhPhamMau[Giá/ĐV định lượng],MATCH(G50,tblBanThanhPhamMau[Mã BTP],0)),INDEX(tblNguyenLieuMau[Giá/ĐV định lượng],MATCH(G50,tblNguyenLieuMau[Mã NL],0))),0)</f>
        <v>168</v>
      </c>
      <c r="L50" s="99">
        <f t="shared" si="0"/>
        <v>168</v>
      </c>
      <c r="M50" s="77" t="s">
        <v>199</v>
      </c>
      <c r="N50" s="93" t="s">
        <v>61</v>
      </c>
    </row>
    <row r="51" spans="1:14" ht="16" customHeight="1" x14ac:dyDescent="0.15">
      <c r="A51" s="75" t="s">
        <v>202</v>
      </c>
      <c r="B51" s="88" t="s">
        <v>335</v>
      </c>
      <c r="C51" s="88" t="s">
        <v>339</v>
      </c>
      <c r="D51" s="77" t="s">
        <v>68</v>
      </c>
      <c r="E51" s="84">
        <v>450</v>
      </c>
      <c r="F51" s="77">
        <v>1</v>
      </c>
      <c r="G51" s="77" t="s">
        <v>164</v>
      </c>
      <c r="H51" s="88" t="s">
        <v>165</v>
      </c>
      <c r="I51" s="95">
        <v>90</v>
      </c>
      <c r="J51" s="77" t="s">
        <v>10</v>
      </c>
      <c r="K51" s="97">
        <f>IFERROR(IF(LEFT(G51,3)="BTP",INDEX(tblBanThanhPhamMau[Giá/ĐV định lượng],MATCH(G51,tblBanThanhPhamMau[Mã BTP],0)),INDEX(tblNguyenLieuMau[Giá/ĐV định lượng],MATCH(G51,tblNguyenLieuMau[Mã NL],0))),0)</f>
        <v>61.333333333333336</v>
      </c>
      <c r="L51" s="99">
        <f t="shared" si="0"/>
        <v>5520</v>
      </c>
      <c r="M51" s="77" t="s">
        <v>197</v>
      </c>
      <c r="N51" s="93" t="s">
        <v>198</v>
      </c>
    </row>
    <row r="52" spans="1:14" ht="16" customHeight="1" x14ac:dyDescent="0.15">
      <c r="A52" s="75" t="s">
        <v>202</v>
      </c>
      <c r="B52" s="88" t="s">
        <v>335</v>
      </c>
      <c r="C52" s="88" t="s">
        <v>339</v>
      </c>
      <c r="D52" s="77" t="s">
        <v>68</v>
      </c>
      <c r="E52" s="84">
        <v>450</v>
      </c>
      <c r="F52" s="77">
        <v>2</v>
      </c>
      <c r="G52" s="77" t="s">
        <v>103</v>
      </c>
      <c r="H52" s="88" t="s">
        <v>20</v>
      </c>
      <c r="I52" s="95">
        <v>150</v>
      </c>
      <c r="J52" s="77" t="s">
        <v>10</v>
      </c>
      <c r="K52" s="97">
        <f>IFERROR(IF(LEFT(G52,3)="BTP",INDEX(tblBanThanhPhamMau[Giá/ĐV định lượng],MATCH(G52,tblBanThanhPhamMau[Mã BTP],0)),INDEX(tblNguyenLieuMau[Giá/ĐV định lượng],MATCH(G52,tblNguyenLieuMau[Mã NL],0))),0)</f>
        <v>0</v>
      </c>
      <c r="L52" s="99">
        <f t="shared" si="0"/>
        <v>0</v>
      </c>
      <c r="M52" s="77" t="s">
        <v>199</v>
      </c>
      <c r="N52" s="93" t="s">
        <v>198</v>
      </c>
    </row>
    <row r="53" spans="1:14" ht="16" customHeight="1" x14ac:dyDescent="0.15">
      <c r="A53" s="75" t="s">
        <v>202</v>
      </c>
      <c r="B53" s="88" t="s">
        <v>335</v>
      </c>
      <c r="C53" s="88" t="s">
        <v>339</v>
      </c>
      <c r="D53" s="77" t="s">
        <v>68</v>
      </c>
      <c r="E53" s="84">
        <v>450</v>
      </c>
      <c r="F53" s="77">
        <v>3</v>
      </c>
      <c r="G53" s="77" t="s">
        <v>102</v>
      </c>
      <c r="H53" s="88" t="s">
        <v>21</v>
      </c>
      <c r="I53" s="95">
        <v>200</v>
      </c>
      <c r="J53" s="77" t="s">
        <v>4</v>
      </c>
      <c r="K53" s="97">
        <f>IFERROR(IF(LEFT(G53,3)="BTP",INDEX(tblBanThanhPhamMau[Giá/ĐV định lượng],MATCH(G53,tblBanThanhPhamMau[Mã BTP],0)),INDEX(tblNguyenLieuMau[Giá/ĐV định lượng],MATCH(G53,tblNguyenLieuMau[Mã NL],0))),0)</f>
        <v>1.2222222222222223</v>
      </c>
      <c r="L53" s="99">
        <f t="shared" si="0"/>
        <v>244.44444444444446</v>
      </c>
      <c r="M53" s="77" t="s">
        <v>199</v>
      </c>
      <c r="N53" s="93" t="s">
        <v>198</v>
      </c>
    </row>
    <row r="54" spans="1:14" ht="16" customHeight="1" x14ac:dyDescent="0.15">
      <c r="A54" s="75" t="s">
        <v>202</v>
      </c>
      <c r="B54" s="88" t="s">
        <v>335</v>
      </c>
      <c r="C54" s="88" t="s">
        <v>339</v>
      </c>
      <c r="D54" s="77" t="s">
        <v>68</v>
      </c>
      <c r="E54" s="84">
        <v>450</v>
      </c>
      <c r="F54" s="77">
        <v>4</v>
      </c>
      <c r="G54" s="77" t="s">
        <v>140</v>
      </c>
      <c r="H54" s="88" t="s">
        <v>317</v>
      </c>
      <c r="I54" s="95">
        <v>1</v>
      </c>
      <c r="J54" s="77" t="s">
        <v>62</v>
      </c>
      <c r="K54" s="97">
        <f>IFERROR(IF(LEFT(G54,3)="BTP",INDEX(tblBanThanhPhamMau[Giá/ĐV định lượng],MATCH(G54,tblBanThanhPhamMau[Mã BTP],0)),INDEX(tblNguyenLieuMau[Giá/ĐV định lượng],MATCH(G54,tblNguyenLieuMau[Mã NL],0))),0)</f>
        <v>800</v>
      </c>
      <c r="L54" s="99">
        <f t="shared" si="0"/>
        <v>800</v>
      </c>
      <c r="M54" s="77" t="s">
        <v>199</v>
      </c>
      <c r="N54" s="93" t="s">
        <v>61</v>
      </c>
    </row>
    <row r="55" spans="1:14" ht="16" customHeight="1" x14ac:dyDescent="0.15">
      <c r="A55" s="75" t="s">
        <v>202</v>
      </c>
      <c r="B55" s="88" t="s">
        <v>335</v>
      </c>
      <c r="C55" s="88" t="s">
        <v>339</v>
      </c>
      <c r="D55" s="77" t="s">
        <v>68</v>
      </c>
      <c r="E55" s="84">
        <v>450</v>
      </c>
      <c r="F55" s="77">
        <v>5</v>
      </c>
      <c r="G55" s="77" t="s">
        <v>141</v>
      </c>
      <c r="H55" s="88" t="s">
        <v>318</v>
      </c>
      <c r="I55" s="95">
        <v>1</v>
      </c>
      <c r="J55" s="77" t="s">
        <v>62</v>
      </c>
      <c r="K55" s="97">
        <f>IFERROR(IF(LEFT(G55,3)="BTP",INDEX(tblBanThanhPhamMau[Giá/ĐV định lượng],MATCH(G55,tblBanThanhPhamMau[Mã BTP],0)),INDEX(tblNguyenLieuMau[Giá/ĐV định lượng],MATCH(G55,tblNguyenLieuMau[Mã NL],0))),0)</f>
        <v>250</v>
      </c>
      <c r="L55" s="99">
        <f t="shared" si="0"/>
        <v>250</v>
      </c>
      <c r="M55" s="77" t="s">
        <v>199</v>
      </c>
      <c r="N55" s="93" t="s">
        <v>61</v>
      </c>
    </row>
    <row r="56" spans="1:14" ht="16" customHeight="1" x14ac:dyDescent="0.15">
      <c r="A56" s="75" t="s">
        <v>202</v>
      </c>
      <c r="B56" s="88" t="s">
        <v>335</v>
      </c>
      <c r="C56" s="88" t="s">
        <v>339</v>
      </c>
      <c r="D56" s="77" t="s">
        <v>68</v>
      </c>
      <c r="E56" s="84">
        <v>450</v>
      </c>
      <c r="F56" s="77">
        <v>6</v>
      </c>
      <c r="G56" s="77" t="s">
        <v>143</v>
      </c>
      <c r="H56" s="88" t="s">
        <v>319</v>
      </c>
      <c r="I56" s="95">
        <v>1</v>
      </c>
      <c r="J56" s="77" t="s">
        <v>62</v>
      </c>
      <c r="K56" s="97">
        <f>IFERROR(IF(LEFT(G56,3)="BTP",INDEX(tblBanThanhPhamMau[Giá/ĐV định lượng],MATCH(G56,tblBanThanhPhamMau[Mã BTP],0)),INDEX(tblNguyenLieuMau[Giá/ĐV định lượng],MATCH(G56,tblNguyenLieuMau[Mã NL],0))),0)</f>
        <v>168</v>
      </c>
      <c r="L56" s="99">
        <f t="shared" si="0"/>
        <v>168</v>
      </c>
      <c r="M56" s="77" t="s">
        <v>199</v>
      </c>
      <c r="N56" s="93" t="s">
        <v>61</v>
      </c>
    </row>
    <row r="57" spans="1:14" ht="16" customHeight="1" x14ac:dyDescent="0.15">
      <c r="A57" s="75" t="s">
        <v>202</v>
      </c>
      <c r="B57" s="88" t="s">
        <v>335</v>
      </c>
      <c r="C57" s="88" t="s">
        <v>339</v>
      </c>
      <c r="D57" s="77" t="s">
        <v>68</v>
      </c>
      <c r="E57" s="84">
        <v>450</v>
      </c>
      <c r="F57" s="77">
        <v>7</v>
      </c>
      <c r="G57" s="77" t="s">
        <v>146</v>
      </c>
      <c r="H57" s="88" t="s">
        <v>321</v>
      </c>
      <c r="I57" s="95">
        <v>1</v>
      </c>
      <c r="J57" s="77" t="s">
        <v>62</v>
      </c>
      <c r="K57" s="97">
        <f>IFERROR(IF(LEFT(G57,3)="BTP",INDEX(tblBanThanhPhamMau[Giá/ĐV định lượng],MATCH(G57,tblBanThanhPhamMau[Mã BTP],0)),INDEX(tblNguyenLieuMau[Giá/ĐV định lượng],MATCH(G57,tblNguyenLieuMau[Mã NL],0))),0)</f>
        <v>1500</v>
      </c>
      <c r="L57" s="99">
        <f t="shared" si="0"/>
        <v>1500</v>
      </c>
      <c r="M57" s="77" t="s">
        <v>199</v>
      </c>
      <c r="N57" s="93" t="s">
        <v>147</v>
      </c>
    </row>
    <row r="58" spans="1:14" ht="16" customHeight="1" x14ac:dyDescent="0.15">
      <c r="A58" s="75" t="s">
        <v>203</v>
      </c>
      <c r="B58" s="88" t="s">
        <v>335</v>
      </c>
      <c r="C58" s="88" t="s">
        <v>340</v>
      </c>
      <c r="D58" s="77" t="s">
        <v>67</v>
      </c>
      <c r="E58" s="84">
        <v>360</v>
      </c>
      <c r="F58" s="77">
        <v>1</v>
      </c>
      <c r="G58" s="77" t="s">
        <v>164</v>
      </c>
      <c r="H58" s="88" t="s">
        <v>165</v>
      </c>
      <c r="I58" s="95">
        <v>60</v>
      </c>
      <c r="J58" s="77" t="s">
        <v>10</v>
      </c>
      <c r="K58" s="97">
        <f>IFERROR(IF(LEFT(G58,3)="BTP",INDEX(tblBanThanhPhamMau[Giá/ĐV định lượng],MATCH(G58,tblBanThanhPhamMau[Mã BTP],0)),INDEX(tblNguyenLieuMau[Giá/ĐV định lượng],MATCH(G58,tblNguyenLieuMau[Mã NL],0))),0)</f>
        <v>61.333333333333336</v>
      </c>
      <c r="L58" s="99">
        <f t="shared" si="0"/>
        <v>3680</v>
      </c>
      <c r="M58" s="77" t="s">
        <v>197</v>
      </c>
      <c r="N58" s="93" t="s">
        <v>198</v>
      </c>
    </row>
    <row r="59" spans="1:14" ht="16" customHeight="1" x14ac:dyDescent="0.15">
      <c r="A59" s="75" t="s">
        <v>203</v>
      </c>
      <c r="B59" s="88" t="s">
        <v>335</v>
      </c>
      <c r="C59" s="88" t="s">
        <v>340</v>
      </c>
      <c r="D59" s="77" t="s">
        <v>67</v>
      </c>
      <c r="E59" s="84">
        <v>360</v>
      </c>
      <c r="F59" s="77">
        <v>2</v>
      </c>
      <c r="G59" s="77" t="s">
        <v>99</v>
      </c>
      <c r="H59" s="88" t="s">
        <v>18</v>
      </c>
      <c r="I59" s="95">
        <v>30</v>
      </c>
      <c r="J59" s="77" t="s">
        <v>4</v>
      </c>
      <c r="K59" s="97">
        <f>IFERROR(IF(LEFT(G59,3)="BTP",INDEX(tblBanThanhPhamMau[Giá/ĐV định lượng],MATCH(G59,tblBanThanhPhamMau[Mã BTP],0)),INDEX(tblNguyenLieuMau[Giá/ĐV định lượng],MATCH(G59,tblNguyenLieuMau[Mã NL],0))),0)</f>
        <v>43.613707165109034</v>
      </c>
      <c r="L59" s="99">
        <f t="shared" si="0"/>
        <v>1308.4112149532709</v>
      </c>
      <c r="M59" s="77" t="s">
        <v>199</v>
      </c>
      <c r="N59" s="93" t="s">
        <v>198</v>
      </c>
    </row>
    <row r="60" spans="1:14" ht="16" customHeight="1" x14ac:dyDescent="0.15">
      <c r="A60" s="75" t="s">
        <v>203</v>
      </c>
      <c r="B60" s="88" t="s">
        <v>335</v>
      </c>
      <c r="C60" s="88" t="s">
        <v>340</v>
      </c>
      <c r="D60" s="77" t="s">
        <v>67</v>
      </c>
      <c r="E60" s="84">
        <v>360</v>
      </c>
      <c r="F60" s="77">
        <v>3</v>
      </c>
      <c r="G60" s="77" t="s">
        <v>158</v>
      </c>
      <c r="H60" s="88" t="s">
        <v>54</v>
      </c>
      <c r="I60" s="95">
        <v>30</v>
      </c>
      <c r="J60" s="77" t="s">
        <v>4</v>
      </c>
      <c r="K60" s="97">
        <f>IFERROR(IF(LEFT(G60,3)="BTP",INDEX(tblBanThanhPhamMau[Giá/ĐV định lượng],MATCH(G60,tblBanThanhPhamMau[Mã BTP],0)),INDEX(tblNguyenLieuMau[Giá/ĐV định lượng],MATCH(G60,tblNguyenLieuMau[Mã NL],0))),0)</f>
        <v>91.78235294117647</v>
      </c>
      <c r="L60" s="99">
        <f t="shared" si="0"/>
        <v>2753.4705882352941</v>
      </c>
      <c r="M60" s="77" t="s">
        <v>197</v>
      </c>
      <c r="N60" s="93" t="s">
        <v>198</v>
      </c>
    </row>
    <row r="61" spans="1:14" ht="16" customHeight="1" x14ac:dyDescent="0.15">
      <c r="A61" s="75" t="s">
        <v>203</v>
      </c>
      <c r="B61" s="88" t="s">
        <v>335</v>
      </c>
      <c r="C61" s="88" t="s">
        <v>340</v>
      </c>
      <c r="D61" s="77" t="s">
        <v>67</v>
      </c>
      <c r="E61" s="84">
        <v>360</v>
      </c>
      <c r="F61" s="77">
        <v>4</v>
      </c>
      <c r="G61" s="77" t="s">
        <v>155</v>
      </c>
      <c r="H61" s="88" t="s">
        <v>53</v>
      </c>
      <c r="I61" s="95">
        <v>5</v>
      </c>
      <c r="J61" s="77" t="s">
        <v>10</v>
      </c>
      <c r="K61" s="97">
        <f>IFERROR(IF(LEFT(G61,3)="BTP",INDEX(tblBanThanhPhamMau[Giá/ĐV định lượng],MATCH(G61,tblBanThanhPhamMau[Mã BTP],0)),INDEX(tblNguyenLieuMau[Giá/ĐV định lượng],MATCH(G61,tblNguyenLieuMau[Mã NL],0))),0)</f>
        <v>0.21</v>
      </c>
      <c r="L61" s="99">
        <f t="shared" si="0"/>
        <v>1.05</v>
      </c>
      <c r="M61" s="77" t="s">
        <v>197</v>
      </c>
      <c r="N61" s="93" t="s">
        <v>198</v>
      </c>
    </row>
    <row r="62" spans="1:14" ht="16" customHeight="1" x14ac:dyDescent="0.15">
      <c r="A62" s="75" t="s">
        <v>203</v>
      </c>
      <c r="B62" s="88" t="s">
        <v>335</v>
      </c>
      <c r="C62" s="88" t="s">
        <v>340</v>
      </c>
      <c r="D62" s="77" t="s">
        <v>67</v>
      </c>
      <c r="E62" s="84">
        <v>360</v>
      </c>
      <c r="F62" s="77">
        <v>5</v>
      </c>
      <c r="G62" s="77" t="s">
        <v>102</v>
      </c>
      <c r="H62" s="88" t="s">
        <v>21</v>
      </c>
      <c r="I62" s="95">
        <v>200</v>
      </c>
      <c r="J62" s="77" t="s">
        <v>4</v>
      </c>
      <c r="K62" s="97">
        <f>IFERROR(IF(LEFT(G62,3)="BTP",INDEX(tblBanThanhPhamMau[Giá/ĐV định lượng],MATCH(G62,tblBanThanhPhamMau[Mã BTP],0)),INDEX(tblNguyenLieuMau[Giá/ĐV định lượng],MATCH(G62,tblNguyenLieuMau[Mã NL],0))),0)</f>
        <v>1.2222222222222223</v>
      </c>
      <c r="L62" s="99">
        <f t="shared" si="0"/>
        <v>244.44444444444446</v>
      </c>
      <c r="M62" s="77" t="s">
        <v>199</v>
      </c>
      <c r="N62" s="93" t="s">
        <v>198</v>
      </c>
    </row>
    <row r="63" spans="1:14" ht="16" customHeight="1" x14ac:dyDescent="0.15">
      <c r="A63" s="75" t="s">
        <v>203</v>
      </c>
      <c r="B63" s="88" t="s">
        <v>335</v>
      </c>
      <c r="C63" s="88" t="s">
        <v>340</v>
      </c>
      <c r="D63" s="77" t="s">
        <v>67</v>
      </c>
      <c r="E63" s="84">
        <v>360</v>
      </c>
      <c r="F63" s="77">
        <v>6</v>
      </c>
      <c r="G63" s="77" t="s">
        <v>140</v>
      </c>
      <c r="H63" s="88" t="s">
        <v>317</v>
      </c>
      <c r="I63" s="95">
        <v>1</v>
      </c>
      <c r="J63" s="77" t="s">
        <v>62</v>
      </c>
      <c r="K63" s="97">
        <f>IFERROR(IF(LEFT(G63,3)="BTP",INDEX(tblBanThanhPhamMau[Giá/ĐV định lượng],MATCH(G63,tblBanThanhPhamMau[Mã BTP],0)),INDEX(tblNguyenLieuMau[Giá/ĐV định lượng],MATCH(G63,tblNguyenLieuMau[Mã NL],0))),0)</f>
        <v>800</v>
      </c>
      <c r="L63" s="99">
        <f t="shared" si="0"/>
        <v>800</v>
      </c>
      <c r="M63" s="77" t="s">
        <v>199</v>
      </c>
      <c r="N63" s="93" t="s">
        <v>61</v>
      </c>
    </row>
    <row r="64" spans="1:14" ht="16" customHeight="1" x14ac:dyDescent="0.15">
      <c r="A64" s="75" t="s">
        <v>203</v>
      </c>
      <c r="B64" s="88" t="s">
        <v>335</v>
      </c>
      <c r="C64" s="88" t="s">
        <v>340</v>
      </c>
      <c r="D64" s="77" t="s">
        <v>67</v>
      </c>
      <c r="E64" s="84">
        <v>360</v>
      </c>
      <c r="F64" s="77">
        <v>7</v>
      </c>
      <c r="G64" s="77" t="s">
        <v>141</v>
      </c>
      <c r="H64" s="88" t="s">
        <v>318</v>
      </c>
      <c r="I64" s="95">
        <v>1</v>
      </c>
      <c r="J64" s="77" t="s">
        <v>62</v>
      </c>
      <c r="K64" s="97">
        <f>IFERROR(IF(LEFT(G64,3)="BTP",INDEX(tblBanThanhPhamMau[Giá/ĐV định lượng],MATCH(G64,tblBanThanhPhamMau[Mã BTP],0)),INDEX(tblNguyenLieuMau[Giá/ĐV định lượng],MATCH(G64,tblNguyenLieuMau[Mã NL],0))),0)</f>
        <v>250</v>
      </c>
      <c r="L64" s="99">
        <f t="shared" si="0"/>
        <v>250</v>
      </c>
      <c r="M64" s="77" t="s">
        <v>199</v>
      </c>
      <c r="N64" s="93" t="s">
        <v>61</v>
      </c>
    </row>
    <row r="65" spans="1:14" ht="16" customHeight="1" x14ac:dyDescent="0.15">
      <c r="A65" s="75" t="s">
        <v>203</v>
      </c>
      <c r="B65" s="88" t="s">
        <v>335</v>
      </c>
      <c r="C65" s="88" t="s">
        <v>340</v>
      </c>
      <c r="D65" s="77" t="s">
        <v>67</v>
      </c>
      <c r="E65" s="84">
        <v>360</v>
      </c>
      <c r="F65" s="77">
        <v>8</v>
      </c>
      <c r="G65" s="77" t="s">
        <v>143</v>
      </c>
      <c r="H65" s="88" t="s">
        <v>319</v>
      </c>
      <c r="I65" s="95">
        <v>1</v>
      </c>
      <c r="J65" s="77" t="s">
        <v>62</v>
      </c>
      <c r="K65" s="97">
        <f>IFERROR(IF(LEFT(G65,3)="BTP",INDEX(tblBanThanhPhamMau[Giá/ĐV định lượng],MATCH(G65,tblBanThanhPhamMau[Mã BTP],0)),INDEX(tblNguyenLieuMau[Giá/ĐV định lượng],MATCH(G65,tblNguyenLieuMau[Mã NL],0))),0)</f>
        <v>168</v>
      </c>
      <c r="L65" s="99">
        <f t="shared" si="0"/>
        <v>168</v>
      </c>
      <c r="M65" s="77" t="s">
        <v>199</v>
      </c>
      <c r="N65" s="93" t="s">
        <v>61</v>
      </c>
    </row>
    <row r="66" spans="1:14" ht="16" customHeight="1" x14ac:dyDescent="0.15">
      <c r="A66" s="75" t="s">
        <v>203</v>
      </c>
      <c r="B66" s="88" t="s">
        <v>335</v>
      </c>
      <c r="C66" s="88" t="s">
        <v>340</v>
      </c>
      <c r="D66" s="77" t="s">
        <v>68</v>
      </c>
      <c r="E66" s="84">
        <v>450</v>
      </c>
      <c r="F66" s="77">
        <v>1</v>
      </c>
      <c r="G66" s="77" t="s">
        <v>164</v>
      </c>
      <c r="H66" s="88" t="s">
        <v>165</v>
      </c>
      <c r="I66" s="95">
        <v>90</v>
      </c>
      <c r="J66" s="77" t="s">
        <v>10</v>
      </c>
      <c r="K66" s="97">
        <f>IFERROR(IF(LEFT(G66,3)="BTP",INDEX(tblBanThanhPhamMau[Giá/ĐV định lượng],MATCH(G66,tblBanThanhPhamMau[Mã BTP],0)),INDEX(tblNguyenLieuMau[Giá/ĐV định lượng],MATCH(G66,tblNguyenLieuMau[Mã NL],0))),0)</f>
        <v>61.333333333333336</v>
      </c>
      <c r="L66" s="99">
        <f t="shared" si="0"/>
        <v>5520</v>
      </c>
      <c r="M66" s="77" t="s">
        <v>197</v>
      </c>
      <c r="N66" s="93" t="s">
        <v>198</v>
      </c>
    </row>
    <row r="67" spans="1:14" ht="16" customHeight="1" x14ac:dyDescent="0.15">
      <c r="A67" s="75" t="s">
        <v>203</v>
      </c>
      <c r="B67" s="88" t="s">
        <v>335</v>
      </c>
      <c r="C67" s="88" t="s">
        <v>340</v>
      </c>
      <c r="D67" s="77" t="s">
        <v>68</v>
      </c>
      <c r="E67" s="84">
        <v>450</v>
      </c>
      <c r="F67" s="77">
        <v>2</v>
      </c>
      <c r="G67" s="77" t="s">
        <v>99</v>
      </c>
      <c r="H67" s="88" t="s">
        <v>18</v>
      </c>
      <c r="I67" s="95">
        <v>45</v>
      </c>
      <c r="J67" s="77" t="s">
        <v>4</v>
      </c>
      <c r="K67" s="97">
        <f>IFERROR(IF(LEFT(G67,3)="BTP",INDEX(tblBanThanhPhamMau[Giá/ĐV định lượng],MATCH(G67,tblBanThanhPhamMau[Mã BTP],0)),INDEX(tblNguyenLieuMau[Giá/ĐV định lượng],MATCH(G67,tblNguyenLieuMau[Mã NL],0))),0)</f>
        <v>43.613707165109034</v>
      </c>
      <c r="L67" s="99">
        <f t="shared" si="0"/>
        <v>1962.6168224299065</v>
      </c>
      <c r="M67" s="77" t="s">
        <v>199</v>
      </c>
      <c r="N67" s="93" t="s">
        <v>198</v>
      </c>
    </row>
    <row r="68" spans="1:14" ht="16" customHeight="1" x14ac:dyDescent="0.15">
      <c r="A68" s="75" t="s">
        <v>203</v>
      </c>
      <c r="B68" s="88" t="s">
        <v>335</v>
      </c>
      <c r="C68" s="88" t="s">
        <v>340</v>
      </c>
      <c r="D68" s="77" t="s">
        <v>68</v>
      </c>
      <c r="E68" s="84">
        <v>450</v>
      </c>
      <c r="F68" s="77">
        <v>3</v>
      </c>
      <c r="G68" s="77" t="s">
        <v>158</v>
      </c>
      <c r="H68" s="88" t="s">
        <v>54</v>
      </c>
      <c r="I68" s="95">
        <v>50</v>
      </c>
      <c r="J68" s="77" t="s">
        <v>4</v>
      </c>
      <c r="K68" s="97">
        <f>IFERROR(IF(LEFT(G68,3)="BTP",INDEX(tblBanThanhPhamMau[Giá/ĐV định lượng],MATCH(G68,tblBanThanhPhamMau[Mã BTP],0)),INDEX(tblNguyenLieuMau[Giá/ĐV định lượng],MATCH(G68,tblNguyenLieuMau[Mã NL],0))),0)</f>
        <v>91.78235294117647</v>
      </c>
      <c r="L68" s="99">
        <f t="shared" ref="L68:L131" si="1">I68*K68</f>
        <v>4589.1176470588234</v>
      </c>
      <c r="M68" s="77" t="s">
        <v>197</v>
      </c>
      <c r="N68" s="93" t="s">
        <v>198</v>
      </c>
    </row>
    <row r="69" spans="1:14" ht="16" customHeight="1" x14ac:dyDescent="0.15">
      <c r="A69" s="75" t="s">
        <v>203</v>
      </c>
      <c r="B69" s="88" t="s">
        <v>335</v>
      </c>
      <c r="C69" s="88" t="s">
        <v>340</v>
      </c>
      <c r="D69" s="77" t="s">
        <v>68</v>
      </c>
      <c r="E69" s="84">
        <v>450</v>
      </c>
      <c r="F69" s="77">
        <v>4</v>
      </c>
      <c r="G69" s="77" t="s">
        <v>155</v>
      </c>
      <c r="H69" s="88" t="s">
        <v>53</v>
      </c>
      <c r="I69" s="95">
        <v>10</v>
      </c>
      <c r="J69" s="77" t="s">
        <v>10</v>
      </c>
      <c r="K69" s="97">
        <f>IFERROR(IF(LEFT(G69,3)="BTP",INDEX(tblBanThanhPhamMau[Giá/ĐV định lượng],MATCH(G69,tblBanThanhPhamMau[Mã BTP],0)),INDEX(tblNguyenLieuMau[Giá/ĐV định lượng],MATCH(G69,tblNguyenLieuMau[Mã NL],0))),0)</f>
        <v>0.21</v>
      </c>
      <c r="L69" s="99">
        <f t="shared" si="1"/>
        <v>2.1</v>
      </c>
      <c r="M69" s="77" t="s">
        <v>197</v>
      </c>
      <c r="N69" s="93" t="s">
        <v>198</v>
      </c>
    </row>
    <row r="70" spans="1:14" ht="16" customHeight="1" x14ac:dyDescent="0.15">
      <c r="A70" s="75" t="s">
        <v>203</v>
      </c>
      <c r="B70" s="88" t="s">
        <v>335</v>
      </c>
      <c r="C70" s="88" t="s">
        <v>340</v>
      </c>
      <c r="D70" s="77" t="s">
        <v>68</v>
      </c>
      <c r="E70" s="84">
        <v>450</v>
      </c>
      <c r="F70" s="77">
        <v>5</v>
      </c>
      <c r="G70" s="77" t="s">
        <v>102</v>
      </c>
      <c r="H70" s="88" t="s">
        <v>21</v>
      </c>
      <c r="I70" s="95">
        <v>300</v>
      </c>
      <c r="J70" s="77" t="s">
        <v>4</v>
      </c>
      <c r="K70" s="97">
        <f>IFERROR(IF(LEFT(G70,3)="BTP",INDEX(tblBanThanhPhamMau[Giá/ĐV định lượng],MATCH(G70,tblBanThanhPhamMau[Mã BTP],0)),INDEX(tblNguyenLieuMau[Giá/ĐV định lượng],MATCH(G70,tblNguyenLieuMau[Mã NL],0))),0)</f>
        <v>1.2222222222222223</v>
      </c>
      <c r="L70" s="99">
        <f t="shared" si="1"/>
        <v>366.66666666666669</v>
      </c>
      <c r="M70" s="77" t="s">
        <v>199</v>
      </c>
      <c r="N70" s="93" t="s">
        <v>198</v>
      </c>
    </row>
    <row r="71" spans="1:14" ht="16" customHeight="1" x14ac:dyDescent="0.15">
      <c r="A71" s="75" t="s">
        <v>203</v>
      </c>
      <c r="B71" s="88" t="s">
        <v>335</v>
      </c>
      <c r="C71" s="88" t="s">
        <v>340</v>
      </c>
      <c r="D71" s="77" t="s">
        <v>68</v>
      </c>
      <c r="E71" s="84">
        <v>450</v>
      </c>
      <c r="F71" s="77">
        <v>6</v>
      </c>
      <c r="G71" s="77" t="s">
        <v>140</v>
      </c>
      <c r="H71" s="88" t="s">
        <v>317</v>
      </c>
      <c r="I71" s="95">
        <v>1</v>
      </c>
      <c r="J71" s="77" t="s">
        <v>62</v>
      </c>
      <c r="K71" s="97">
        <f>IFERROR(IF(LEFT(G71,3)="BTP",INDEX(tblBanThanhPhamMau[Giá/ĐV định lượng],MATCH(G71,tblBanThanhPhamMau[Mã BTP],0)),INDEX(tblNguyenLieuMau[Giá/ĐV định lượng],MATCH(G71,tblNguyenLieuMau[Mã NL],0))),0)</f>
        <v>800</v>
      </c>
      <c r="L71" s="99">
        <f t="shared" si="1"/>
        <v>800</v>
      </c>
      <c r="M71" s="77" t="s">
        <v>199</v>
      </c>
      <c r="N71" s="93" t="s">
        <v>61</v>
      </c>
    </row>
    <row r="72" spans="1:14" ht="16" customHeight="1" x14ac:dyDescent="0.15">
      <c r="A72" s="75" t="s">
        <v>203</v>
      </c>
      <c r="B72" s="88" t="s">
        <v>335</v>
      </c>
      <c r="C72" s="88" t="s">
        <v>340</v>
      </c>
      <c r="D72" s="77" t="s">
        <v>68</v>
      </c>
      <c r="E72" s="84">
        <v>450</v>
      </c>
      <c r="F72" s="77">
        <v>7</v>
      </c>
      <c r="G72" s="77" t="s">
        <v>141</v>
      </c>
      <c r="H72" s="88" t="s">
        <v>318</v>
      </c>
      <c r="I72" s="95">
        <v>1</v>
      </c>
      <c r="J72" s="77" t="s">
        <v>62</v>
      </c>
      <c r="K72" s="97">
        <f>IFERROR(IF(LEFT(G72,3)="BTP",INDEX(tblBanThanhPhamMau[Giá/ĐV định lượng],MATCH(G72,tblBanThanhPhamMau[Mã BTP],0)),INDEX(tblNguyenLieuMau[Giá/ĐV định lượng],MATCH(G72,tblNguyenLieuMau[Mã NL],0))),0)</f>
        <v>250</v>
      </c>
      <c r="L72" s="99">
        <f t="shared" si="1"/>
        <v>250</v>
      </c>
      <c r="M72" s="77" t="s">
        <v>199</v>
      </c>
      <c r="N72" s="93" t="s">
        <v>61</v>
      </c>
    </row>
    <row r="73" spans="1:14" ht="16" customHeight="1" x14ac:dyDescent="0.15">
      <c r="A73" s="75" t="s">
        <v>203</v>
      </c>
      <c r="B73" s="88" t="s">
        <v>335</v>
      </c>
      <c r="C73" s="88" t="s">
        <v>340</v>
      </c>
      <c r="D73" s="77" t="s">
        <v>68</v>
      </c>
      <c r="E73" s="84">
        <v>450</v>
      </c>
      <c r="F73" s="77">
        <v>8</v>
      </c>
      <c r="G73" s="77" t="s">
        <v>143</v>
      </c>
      <c r="H73" s="88" t="s">
        <v>319</v>
      </c>
      <c r="I73" s="95">
        <v>1</v>
      </c>
      <c r="J73" s="77" t="s">
        <v>62</v>
      </c>
      <c r="K73" s="97">
        <f>IFERROR(IF(LEFT(G73,3)="BTP",INDEX(tblBanThanhPhamMau[Giá/ĐV định lượng],MATCH(G73,tblBanThanhPhamMau[Mã BTP],0)),INDEX(tblNguyenLieuMau[Giá/ĐV định lượng],MATCH(G73,tblNguyenLieuMau[Mã NL],0))),0)</f>
        <v>168</v>
      </c>
      <c r="L73" s="99">
        <f t="shared" si="1"/>
        <v>168</v>
      </c>
      <c r="M73" s="77" t="s">
        <v>199</v>
      </c>
      <c r="N73" s="93" t="s">
        <v>61</v>
      </c>
    </row>
    <row r="74" spans="1:14" ht="16" customHeight="1" x14ac:dyDescent="0.15">
      <c r="A74" s="75" t="s">
        <v>203</v>
      </c>
      <c r="B74" s="88" t="s">
        <v>335</v>
      </c>
      <c r="C74" s="88" t="s">
        <v>340</v>
      </c>
      <c r="D74" s="77" t="s">
        <v>68</v>
      </c>
      <c r="E74" s="84">
        <v>450</v>
      </c>
      <c r="F74" s="77">
        <v>9</v>
      </c>
      <c r="G74" s="77" t="s">
        <v>146</v>
      </c>
      <c r="H74" s="88" t="s">
        <v>321</v>
      </c>
      <c r="I74" s="95">
        <v>1</v>
      </c>
      <c r="J74" s="77" t="s">
        <v>62</v>
      </c>
      <c r="K74" s="97">
        <f>IFERROR(IF(LEFT(G74,3)="BTP",INDEX(tblBanThanhPhamMau[Giá/ĐV định lượng],MATCH(G74,tblBanThanhPhamMau[Mã BTP],0)),INDEX(tblNguyenLieuMau[Giá/ĐV định lượng],MATCH(G74,tblNguyenLieuMau[Mã NL],0))),0)</f>
        <v>1500</v>
      </c>
      <c r="L74" s="99">
        <f t="shared" si="1"/>
        <v>1500</v>
      </c>
      <c r="M74" s="77" t="s">
        <v>199</v>
      </c>
      <c r="N74" s="93" t="s">
        <v>147</v>
      </c>
    </row>
    <row r="75" spans="1:14" ht="16" customHeight="1" x14ac:dyDescent="0.15">
      <c r="A75" s="75" t="s">
        <v>204</v>
      </c>
      <c r="B75" s="88" t="s">
        <v>335</v>
      </c>
      <c r="C75" s="88" t="s">
        <v>341</v>
      </c>
      <c r="D75" s="77" t="s">
        <v>67</v>
      </c>
      <c r="E75" s="84">
        <v>360</v>
      </c>
      <c r="F75" s="77">
        <v>1</v>
      </c>
      <c r="G75" s="77" t="s">
        <v>164</v>
      </c>
      <c r="H75" s="88" t="s">
        <v>165</v>
      </c>
      <c r="I75" s="95">
        <v>60</v>
      </c>
      <c r="J75" s="77" t="s">
        <v>10</v>
      </c>
      <c r="K75" s="97">
        <f>IFERROR(IF(LEFT(G75,3)="BTP",INDEX(tblBanThanhPhamMau[Giá/ĐV định lượng],MATCH(G75,tblBanThanhPhamMau[Mã BTP],0)),INDEX(tblNguyenLieuMau[Giá/ĐV định lượng],MATCH(G75,tblNguyenLieuMau[Mã NL],0))),0)</f>
        <v>61.333333333333336</v>
      </c>
      <c r="L75" s="99">
        <f t="shared" si="1"/>
        <v>3680</v>
      </c>
      <c r="M75" s="77" t="s">
        <v>197</v>
      </c>
      <c r="N75" s="93" t="s">
        <v>198</v>
      </c>
    </row>
    <row r="76" spans="1:14" ht="16" customHeight="1" x14ac:dyDescent="0.15">
      <c r="A76" s="75" t="s">
        <v>204</v>
      </c>
      <c r="B76" s="88" t="s">
        <v>335</v>
      </c>
      <c r="C76" s="88" t="s">
        <v>341</v>
      </c>
      <c r="D76" s="77" t="s">
        <v>67</v>
      </c>
      <c r="E76" s="84">
        <v>360</v>
      </c>
      <c r="F76" s="77">
        <v>2</v>
      </c>
      <c r="G76" s="77" t="s">
        <v>99</v>
      </c>
      <c r="H76" s="88" t="s">
        <v>18</v>
      </c>
      <c r="I76" s="95">
        <v>25</v>
      </c>
      <c r="J76" s="77" t="s">
        <v>4</v>
      </c>
      <c r="K76" s="97">
        <f>IFERROR(IF(LEFT(G76,3)="BTP",INDEX(tblBanThanhPhamMau[Giá/ĐV định lượng],MATCH(G76,tblBanThanhPhamMau[Mã BTP],0)),INDEX(tblNguyenLieuMau[Giá/ĐV định lượng],MATCH(G76,tblNguyenLieuMau[Mã NL],0))),0)</f>
        <v>43.613707165109034</v>
      </c>
      <c r="L76" s="99">
        <f t="shared" si="1"/>
        <v>1090.3426791277259</v>
      </c>
      <c r="M76" s="77" t="s">
        <v>199</v>
      </c>
      <c r="N76" s="93" t="s">
        <v>198</v>
      </c>
    </row>
    <row r="77" spans="1:14" ht="16" customHeight="1" x14ac:dyDescent="0.15">
      <c r="A77" s="75" t="s">
        <v>204</v>
      </c>
      <c r="B77" s="88" t="s">
        <v>335</v>
      </c>
      <c r="C77" s="88" t="s">
        <v>341</v>
      </c>
      <c r="D77" s="77" t="s">
        <v>67</v>
      </c>
      <c r="E77" s="84">
        <v>360</v>
      </c>
      <c r="F77" s="77">
        <v>3</v>
      </c>
      <c r="G77" s="77" t="s">
        <v>100</v>
      </c>
      <c r="H77" s="88" t="s">
        <v>19</v>
      </c>
      <c r="I77" s="95">
        <v>80</v>
      </c>
      <c r="J77" s="77" t="s">
        <v>4</v>
      </c>
      <c r="K77" s="97">
        <f>IFERROR(IF(LEFT(G77,3)="BTP",INDEX(tblBanThanhPhamMau[Giá/ĐV định lượng],MATCH(G77,tblBanThanhPhamMau[Mã BTP],0)),INDEX(tblNguyenLieuMau[Giá/ĐV định lượng],MATCH(G77,tblNguyenLieuMau[Mã NL],0))),0)</f>
        <v>27</v>
      </c>
      <c r="L77" s="99">
        <f t="shared" si="1"/>
        <v>2160</v>
      </c>
      <c r="M77" s="77" t="s">
        <v>199</v>
      </c>
      <c r="N77" s="93" t="s">
        <v>198</v>
      </c>
    </row>
    <row r="78" spans="1:14" ht="16" customHeight="1" x14ac:dyDescent="0.15">
      <c r="A78" s="75" t="s">
        <v>204</v>
      </c>
      <c r="B78" s="88" t="s">
        <v>335</v>
      </c>
      <c r="C78" s="88" t="s">
        <v>341</v>
      </c>
      <c r="D78" s="77" t="s">
        <v>67</v>
      </c>
      <c r="E78" s="84">
        <v>360</v>
      </c>
      <c r="F78" s="77">
        <v>4</v>
      </c>
      <c r="G78" s="77" t="s">
        <v>90</v>
      </c>
      <c r="H78" s="88" t="s">
        <v>300</v>
      </c>
      <c r="I78" s="95">
        <v>10</v>
      </c>
      <c r="J78" s="77" t="s">
        <v>10</v>
      </c>
      <c r="K78" s="97">
        <f>IFERROR(IF(LEFT(G78,3)="BTP",INDEX(tblBanThanhPhamMau[Giá/ĐV định lượng],MATCH(G78,tblBanThanhPhamMau[Mã BTP],0)),INDEX(tblNguyenLieuMau[Giá/ĐV định lượng],MATCH(G78,tblNguyenLieuMau[Mã NL],0))),0)</f>
        <v>260</v>
      </c>
      <c r="L78" s="99">
        <f t="shared" si="1"/>
        <v>2600</v>
      </c>
      <c r="M78" s="77" t="s">
        <v>199</v>
      </c>
      <c r="N78" s="93" t="s">
        <v>198</v>
      </c>
    </row>
    <row r="79" spans="1:14" ht="16" customHeight="1" x14ac:dyDescent="0.15">
      <c r="A79" s="75" t="s">
        <v>204</v>
      </c>
      <c r="B79" s="88" t="s">
        <v>335</v>
      </c>
      <c r="C79" s="88" t="s">
        <v>341</v>
      </c>
      <c r="D79" s="77" t="s">
        <v>67</v>
      </c>
      <c r="E79" s="84">
        <v>360</v>
      </c>
      <c r="F79" s="77">
        <v>5</v>
      </c>
      <c r="G79" s="77" t="s">
        <v>102</v>
      </c>
      <c r="H79" s="88" t="s">
        <v>21</v>
      </c>
      <c r="I79" s="95">
        <v>200</v>
      </c>
      <c r="J79" s="77" t="s">
        <v>4</v>
      </c>
      <c r="K79" s="97">
        <f>IFERROR(IF(LEFT(G79,3)="BTP",INDEX(tblBanThanhPhamMau[Giá/ĐV định lượng],MATCH(G79,tblBanThanhPhamMau[Mã BTP],0)),INDEX(tblNguyenLieuMau[Giá/ĐV định lượng],MATCH(G79,tblNguyenLieuMau[Mã NL],0))),0)</f>
        <v>1.2222222222222223</v>
      </c>
      <c r="L79" s="99">
        <f t="shared" si="1"/>
        <v>244.44444444444446</v>
      </c>
      <c r="M79" s="77" t="s">
        <v>199</v>
      </c>
      <c r="N79" s="93" t="s">
        <v>198</v>
      </c>
    </row>
    <row r="80" spans="1:14" ht="16" customHeight="1" x14ac:dyDescent="0.15">
      <c r="A80" s="75" t="s">
        <v>204</v>
      </c>
      <c r="B80" s="88" t="s">
        <v>335</v>
      </c>
      <c r="C80" s="88" t="s">
        <v>341</v>
      </c>
      <c r="D80" s="77" t="s">
        <v>67</v>
      </c>
      <c r="E80" s="84">
        <v>360</v>
      </c>
      <c r="F80" s="77">
        <v>6</v>
      </c>
      <c r="G80" s="77" t="s">
        <v>161</v>
      </c>
      <c r="H80" s="88" t="s">
        <v>55</v>
      </c>
      <c r="I80" s="95">
        <v>50</v>
      </c>
      <c r="J80" s="77" t="s">
        <v>4</v>
      </c>
      <c r="K80" s="97">
        <f>IFERROR(IF(LEFT(G80,3)="BTP",INDEX(tblBanThanhPhamMau[Giá/ĐV định lượng],MATCH(G80,tblBanThanhPhamMau[Mã BTP],0)),INDEX(tblNguyenLieuMau[Giá/ĐV định lượng],MATCH(G80,tblNguyenLieuMau[Mã NL],0))),0)</f>
        <v>19.38</v>
      </c>
      <c r="L80" s="99">
        <f t="shared" si="1"/>
        <v>969</v>
      </c>
      <c r="M80" s="77" t="s">
        <v>197</v>
      </c>
      <c r="N80" s="93" t="s">
        <v>198</v>
      </c>
    </row>
    <row r="81" spans="1:14" ht="16" customHeight="1" x14ac:dyDescent="0.15">
      <c r="A81" s="75" t="s">
        <v>204</v>
      </c>
      <c r="B81" s="88" t="s">
        <v>335</v>
      </c>
      <c r="C81" s="88" t="s">
        <v>341</v>
      </c>
      <c r="D81" s="77" t="s">
        <v>67</v>
      </c>
      <c r="E81" s="84">
        <v>360</v>
      </c>
      <c r="F81" s="77">
        <v>7</v>
      </c>
      <c r="G81" s="77" t="s">
        <v>140</v>
      </c>
      <c r="H81" s="88" t="s">
        <v>317</v>
      </c>
      <c r="I81" s="95">
        <v>1</v>
      </c>
      <c r="J81" s="77" t="s">
        <v>62</v>
      </c>
      <c r="K81" s="97">
        <f>IFERROR(IF(LEFT(G81,3)="BTP",INDEX(tblBanThanhPhamMau[Giá/ĐV định lượng],MATCH(G81,tblBanThanhPhamMau[Mã BTP],0)),INDEX(tblNguyenLieuMau[Giá/ĐV định lượng],MATCH(G81,tblNguyenLieuMau[Mã NL],0))),0)</f>
        <v>800</v>
      </c>
      <c r="L81" s="99">
        <f t="shared" si="1"/>
        <v>800</v>
      </c>
      <c r="M81" s="77" t="s">
        <v>199</v>
      </c>
      <c r="N81" s="93" t="s">
        <v>61</v>
      </c>
    </row>
    <row r="82" spans="1:14" ht="16" customHeight="1" x14ac:dyDescent="0.15">
      <c r="A82" s="75" t="s">
        <v>204</v>
      </c>
      <c r="B82" s="88" t="s">
        <v>335</v>
      </c>
      <c r="C82" s="88" t="s">
        <v>341</v>
      </c>
      <c r="D82" s="77" t="s">
        <v>67</v>
      </c>
      <c r="E82" s="84">
        <v>360</v>
      </c>
      <c r="F82" s="77">
        <v>8</v>
      </c>
      <c r="G82" s="77" t="s">
        <v>141</v>
      </c>
      <c r="H82" s="88" t="s">
        <v>318</v>
      </c>
      <c r="I82" s="95">
        <v>1</v>
      </c>
      <c r="J82" s="77" t="s">
        <v>62</v>
      </c>
      <c r="K82" s="97">
        <f>IFERROR(IF(LEFT(G82,3)="BTP",INDEX(tblBanThanhPhamMau[Giá/ĐV định lượng],MATCH(G82,tblBanThanhPhamMau[Mã BTP],0)),INDEX(tblNguyenLieuMau[Giá/ĐV định lượng],MATCH(G82,tblNguyenLieuMau[Mã NL],0))),0)</f>
        <v>250</v>
      </c>
      <c r="L82" s="99">
        <f t="shared" si="1"/>
        <v>250</v>
      </c>
      <c r="M82" s="77" t="s">
        <v>199</v>
      </c>
      <c r="N82" s="93" t="s">
        <v>61</v>
      </c>
    </row>
    <row r="83" spans="1:14" ht="16" customHeight="1" x14ac:dyDescent="0.15">
      <c r="A83" s="75" t="s">
        <v>204</v>
      </c>
      <c r="B83" s="88" t="s">
        <v>335</v>
      </c>
      <c r="C83" s="88" t="s">
        <v>341</v>
      </c>
      <c r="D83" s="77" t="s">
        <v>67</v>
      </c>
      <c r="E83" s="84">
        <v>360</v>
      </c>
      <c r="F83" s="77">
        <v>9</v>
      </c>
      <c r="G83" s="77" t="s">
        <v>143</v>
      </c>
      <c r="H83" s="88" t="s">
        <v>319</v>
      </c>
      <c r="I83" s="95">
        <v>1</v>
      </c>
      <c r="J83" s="77" t="s">
        <v>62</v>
      </c>
      <c r="K83" s="97">
        <f>IFERROR(IF(LEFT(G83,3)="BTP",INDEX(tblBanThanhPhamMau[Giá/ĐV định lượng],MATCH(G83,tblBanThanhPhamMau[Mã BTP],0)),INDEX(tblNguyenLieuMau[Giá/ĐV định lượng],MATCH(G83,tblNguyenLieuMau[Mã NL],0))),0)</f>
        <v>168</v>
      </c>
      <c r="L83" s="99">
        <f t="shared" si="1"/>
        <v>168</v>
      </c>
      <c r="M83" s="77" t="s">
        <v>199</v>
      </c>
      <c r="N83" s="93" t="s">
        <v>61</v>
      </c>
    </row>
    <row r="84" spans="1:14" ht="16" customHeight="1" x14ac:dyDescent="0.15">
      <c r="A84" s="75" t="s">
        <v>204</v>
      </c>
      <c r="B84" s="88" t="s">
        <v>335</v>
      </c>
      <c r="C84" s="88" t="s">
        <v>341</v>
      </c>
      <c r="D84" s="77" t="s">
        <v>68</v>
      </c>
      <c r="E84" s="84">
        <v>450</v>
      </c>
      <c r="F84" s="77">
        <v>1</v>
      </c>
      <c r="G84" s="77" t="s">
        <v>164</v>
      </c>
      <c r="H84" s="88" t="s">
        <v>165</v>
      </c>
      <c r="I84" s="95">
        <v>90</v>
      </c>
      <c r="J84" s="77" t="s">
        <v>10</v>
      </c>
      <c r="K84" s="97">
        <f>IFERROR(IF(LEFT(G84,3)="BTP",INDEX(tblBanThanhPhamMau[Giá/ĐV định lượng],MATCH(G84,tblBanThanhPhamMau[Mã BTP],0)),INDEX(tblNguyenLieuMau[Giá/ĐV định lượng],MATCH(G84,tblNguyenLieuMau[Mã NL],0))),0)</f>
        <v>61.333333333333336</v>
      </c>
      <c r="L84" s="99">
        <f t="shared" si="1"/>
        <v>5520</v>
      </c>
      <c r="M84" s="77" t="s">
        <v>197</v>
      </c>
      <c r="N84" s="93" t="s">
        <v>198</v>
      </c>
    </row>
    <row r="85" spans="1:14" ht="16" customHeight="1" x14ac:dyDescent="0.15">
      <c r="A85" s="75" t="s">
        <v>204</v>
      </c>
      <c r="B85" s="88" t="s">
        <v>335</v>
      </c>
      <c r="C85" s="88" t="s">
        <v>341</v>
      </c>
      <c r="D85" s="77" t="s">
        <v>68</v>
      </c>
      <c r="E85" s="84">
        <v>450</v>
      </c>
      <c r="F85" s="77">
        <v>2</v>
      </c>
      <c r="G85" s="77" t="s">
        <v>99</v>
      </c>
      <c r="H85" s="88" t="s">
        <v>18</v>
      </c>
      <c r="I85" s="95">
        <v>35</v>
      </c>
      <c r="J85" s="77" t="s">
        <v>4</v>
      </c>
      <c r="K85" s="97">
        <f>IFERROR(IF(LEFT(G85,3)="BTP",INDEX(tblBanThanhPhamMau[Giá/ĐV định lượng],MATCH(G85,tblBanThanhPhamMau[Mã BTP],0)),INDEX(tblNguyenLieuMau[Giá/ĐV định lượng],MATCH(G85,tblNguyenLieuMau[Mã NL],0))),0)</f>
        <v>43.613707165109034</v>
      </c>
      <c r="L85" s="99">
        <f t="shared" si="1"/>
        <v>1526.4797507788162</v>
      </c>
      <c r="M85" s="77" t="s">
        <v>199</v>
      </c>
      <c r="N85" s="93" t="s">
        <v>198</v>
      </c>
    </row>
    <row r="86" spans="1:14" ht="16" customHeight="1" x14ac:dyDescent="0.15">
      <c r="A86" s="75" t="s">
        <v>204</v>
      </c>
      <c r="B86" s="88" t="s">
        <v>335</v>
      </c>
      <c r="C86" s="88" t="s">
        <v>341</v>
      </c>
      <c r="D86" s="77" t="s">
        <v>68</v>
      </c>
      <c r="E86" s="84">
        <v>450</v>
      </c>
      <c r="F86" s="77">
        <v>3</v>
      </c>
      <c r="G86" s="77" t="s">
        <v>100</v>
      </c>
      <c r="H86" s="88" t="s">
        <v>19</v>
      </c>
      <c r="I86" s="95">
        <v>120</v>
      </c>
      <c r="J86" s="77" t="s">
        <v>4</v>
      </c>
      <c r="K86" s="97">
        <f>IFERROR(IF(LEFT(G86,3)="BTP",INDEX(tblBanThanhPhamMau[Giá/ĐV định lượng],MATCH(G86,tblBanThanhPhamMau[Mã BTP],0)),INDEX(tblNguyenLieuMau[Giá/ĐV định lượng],MATCH(G86,tblNguyenLieuMau[Mã NL],0))),0)</f>
        <v>27</v>
      </c>
      <c r="L86" s="99">
        <f t="shared" si="1"/>
        <v>3240</v>
      </c>
      <c r="M86" s="77" t="s">
        <v>199</v>
      </c>
      <c r="N86" s="93" t="s">
        <v>198</v>
      </c>
    </row>
    <row r="87" spans="1:14" ht="16" customHeight="1" x14ac:dyDescent="0.15">
      <c r="A87" s="75" t="s">
        <v>204</v>
      </c>
      <c r="B87" s="88" t="s">
        <v>335</v>
      </c>
      <c r="C87" s="88" t="s">
        <v>341</v>
      </c>
      <c r="D87" s="77" t="s">
        <v>68</v>
      </c>
      <c r="E87" s="84">
        <v>450</v>
      </c>
      <c r="F87" s="77">
        <v>4</v>
      </c>
      <c r="G87" s="77" t="s">
        <v>90</v>
      </c>
      <c r="H87" s="88" t="s">
        <v>300</v>
      </c>
      <c r="I87" s="95">
        <v>20</v>
      </c>
      <c r="J87" s="77" t="s">
        <v>10</v>
      </c>
      <c r="K87" s="97">
        <f>IFERROR(IF(LEFT(G87,3)="BTP",INDEX(tblBanThanhPhamMau[Giá/ĐV định lượng],MATCH(G87,tblBanThanhPhamMau[Mã BTP],0)),INDEX(tblNguyenLieuMau[Giá/ĐV định lượng],MATCH(G87,tblNguyenLieuMau[Mã NL],0))),0)</f>
        <v>260</v>
      </c>
      <c r="L87" s="99">
        <f t="shared" si="1"/>
        <v>5200</v>
      </c>
      <c r="M87" s="77" t="s">
        <v>199</v>
      </c>
      <c r="N87" s="93" t="s">
        <v>198</v>
      </c>
    </row>
    <row r="88" spans="1:14" ht="16" customHeight="1" x14ac:dyDescent="0.15">
      <c r="A88" s="75" t="s">
        <v>204</v>
      </c>
      <c r="B88" s="88" t="s">
        <v>335</v>
      </c>
      <c r="C88" s="88" t="s">
        <v>341</v>
      </c>
      <c r="D88" s="77" t="s">
        <v>68</v>
      </c>
      <c r="E88" s="84">
        <v>450</v>
      </c>
      <c r="F88" s="77">
        <v>5</v>
      </c>
      <c r="G88" s="77" t="s">
        <v>102</v>
      </c>
      <c r="H88" s="88" t="s">
        <v>21</v>
      </c>
      <c r="I88" s="95">
        <v>300</v>
      </c>
      <c r="J88" s="77" t="s">
        <v>4</v>
      </c>
      <c r="K88" s="97">
        <f>IFERROR(IF(LEFT(G88,3)="BTP",INDEX(tblBanThanhPhamMau[Giá/ĐV định lượng],MATCH(G88,tblBanThanhPhamMau[Mã BTP],0)),INDEX(tblNguyenLieuMau[Giá/ĐV định lượng],MATCH(G88,tblNguyenLieuMau[Mã NL],0))),0)</f>
        <v>1.2222222222222223</v>
      </c>
      <c r="L88" s="99">
        <f t="shared" si="1"/>
        <v>366.66666666666669</v>
      </c>
      <c r="M88" s="77" t="s">
        <v>199</v>
      </c>
      <c r="N88" s="93" t="s">
        <v>198</v>
      </c>
    </row>
    <row r="89" spans="1:14" ht="16" customHeight="1" x14ac:dyDescent="0.15">
      <c r="A89" s="75" t="s">
        <v>204</v>
      </c>
      <c r="B89" s="88" t="s">
        <v>335</v>
      </c>
      <c r="C89" s="88" t="s">
        <v>341</v>
      </c>
      <c r="D89" s="77" t="s">
        <v>68</v>
      </c>
      <c r="E89" s="84">
        <v>450</v>
      </c>
      <c r="F89" s="77">
        <v>6</v>
      </c>
      <c r="G89" s="77" t="s">
        <v>161</v>
      </c>
      <c r="H89" s="88" t="s">
        <v>55</v>
      </c>
      <c r="I89" s="95">
        <v>75</v>
      </c>
      <c r="J89" s="77" t="s">
        <v>4</v>
      </c>
      <c r="K89" s="97">
        <f>IFERROR(IF(LEFT(G89,3)="BTP",INDEX(tblBanThanhPhamMau[Giá/ĐV định lượng],MATCH(G89,tblBanThanhPhamMau[Mã BTP],0)),INDEX(tblNguyenLieuMau[Giá/ĐV định lượng],MATCH(G89,tblNguyenLieuMau[Mã NL],0))),0)</f>
        <v>19.38</v>
      </c>
      <c r="L89" s="99">
        <f t="shared" si="1"/>
        <v>1453.5</v>
      </c>
      <c r="M89" s="77" t="s">
        <v>197</v>
      </c>
      <c r="N89" s="93" t="s">
        <v>198</v>
      </c>
    </row>
    <row r="90" spans="1:14" ht="16" customHeight="1" x14ac:dyDescent="0.15">
      <c r="A90" s="75" t="s">
        <v>204</v>
      </c>
      <c r="B90" s="88" t="s">
        <v>335</v>
      </c>
      <c r="C90" s="88" t="s">
        <v>341</v>
      </c>
      <c r="D90" s="77" t="s">
        <v>68</v>
      </c>
      <c r="E90" s="84">
        <v>450</v>
      </c>
      <c r="F90" s="77">
        <v>7</v>
      </c>
      <c r="G90" s="77" t="s">
        <v>140</v>
      </c>
      <c r="H90" s="88" t="s">
        <v>317</v>
      </c>
      <c r="I90" s="95">
        <v>1</v>
      </c>
      <c r="J90" s="77" t="s">
        <v>62</v>
      </c>
      <c r="K90" s="97">
        <f>IFERROR(IF(LEFT(G90,3)="BTP",INDEX(tblBanThanhPhamMau[Giá/ĐV định lượng],MATCH(G90,tblBanThanhPhamMau[Mã BTP],0)),INDEX(tblNguyenLieuMau[Giá/ĐV định lượng],MATCH(G90,tblNguyenLieuMau[Mã NL],0))),0)</f>
        <v>800</v>
      </c>
      <c r="L90" s="99">
        <f t="shared" si="1"/>
        <v>800</v>
      </c>
      <c r="M90" s="77" t="s">
        <v>199</v>
      </c>
      <c r="N90" s="93" t="s">
        <v>61</v>
      </c>
    </row>
    <row r="91" spans="1:14" ht="16" customHeight="1" x14ac:dyDescent="0.15">
      <c r="A91" s="75" t="s">
        <v>204</v>
      </c>
      <c r="B91" s="88" t="s">
        <v>335</v>
      </c>
      <c r="C91" s="88" t="s">
        <v>341</v>
      </c>
      <c r="D91" s="77" t="s">
        <v>68</v>
      </c>
      <c r="E91" s="84">
        <v>450</v>
      </c>
      <c r="F91" s="77">
        <v>8</v>
      </c>
      <c r="G91" s="77" t="s">
        <v>141</v>
      </c>
      <c r="H91" s="88" t="s">
        <v>318</v>
      </c>
      <c r="I91" s="95">
        <v>1</v>
      </c>
      <c r="J91" s="77" t="s">
        <v>62</v>
      </c>
      <c r="K91" s="97">
        <f>IFERROR(IF(LEFT(G91,3)="BTP",INDEX(tblBanThanhPhamMau[Giá/ĐV định lượng],MATCH(G91,tblBanThanhPhamMau[Mã BTP],0)),INDEX(tblNguyenLieuMau[Giá/ĐV định lượng],MATCH(G91,tblNguyenLieuMau[Mã NL],0))),0)</f>
        <v>250</v>
      </c>
      <c r="L91" s="99">
        <f t="shared" si="1"/>
        <v>250</v>
      </c>
      <c r="M91" s="77" t="s">
        <v>199</v>
      </c>
      <c r="N91" s="93" t="s">
        <v>61</v>
      </c>
    </row>
    <row r="92" spans="1:14" ht="16" customHeight="1" x14ac:dyDescent="0.15">
      <c r="A92" s="75" t="s">
        <v>204</v>
      </c>
      <c r="B92" s="88" t="s">
        <v>335</v>
      </c>
      <c r="C92" s="88" t="s">
        <v>341</v>
      </c>
      <c r="D92" s="77" t="s">
        <v>68</v>
      </c>
      <c r="E92" s="84">
        <v>450</v>
      </c>
      <c r="F92" s="77">
        <v>9</v>
      </c>
      <c r="G92" s="77" t="s">
        <v>143</v>
      </c>
      <c r="H92" s="88" t="s">
        <v>319</v>
      </c>
      <c r="I92" s="95">
        <v>1</v>
      </c>
      <c r="J92" s="77" t="s">
        <v>62</v>
      </c>
      <c r="K92" s="97">
        <f>IFERROR(IF(LEFT(G92,3)="BTP",INDEX(tblBanThanhPhamMau[Giá/ĐV định lượng],MATCH(G92,tblBanThanhPhamMau[Mã BTP],0)),INDEX(tblNguyenLieuMau[Giá/ĐV định lượng],MATCH(G92,tblNguyenLieuMau[Mã NL],0))),0)</f>
        <v>168</v>
      </c>
      <c r="L92" s="99">
        <f t="shared" si="1"/>
        <v>168</v>
      </c>
      <c r="M92" s="77" t="s">
        <v>199</v>
      </c>
      <c r="N92" s="93" t="s">
        <v>61</v>
      </c>
    </row>
    <row r="93" spans="1:14" ht="16" customHeight="1" x14ac:dyDescent="0.15">
      <c r="A93" s="75" t="s">
        <v>204</v>
      </c>
      <c r="B93" s="88" t="s">
        <v>335</v>
      </c>
      <c r="C93" s="88" t="s">
        <v>341</v>
      </c>
      <c r="D93" s="77" t="s">
        <v>68</v>
      </c>
      <c r="E93" s="84">
        <v>450</v>
      </c>
      <c r="F93" s="77">
        <v>10</v>
      </c>
      <c r="G93" s="77" t="s">
        <v>146</v>
      </c>
      <c r="H93" s="88" t="s">
        <v>321</v>
      </c>
      <c r="I93" s="95">
        <v>1</v>
      </c>
      <c r="J93" s="77" t="s">
        <v>62</v>
      </c>
      <c r="K93" s="97">
        <f>IFERROR(IF(LEFT(G93,3)="BTP",INDEX(tblBanThanhPhamMau[Giá/ĐV định lượng],MATCH(G93,tblBanThanhPhamMau[Mã BTP],0)),INDEX(tblNguyenLieuMau[Giá/ĐV định lượng],MATCH(G93,tblNguyenLieuMau[Mã NL],0))),0)</f>
        <v>1500</v>
      </c>
      <c r="L93" s="99">
        <f t="shared" si="1"/>
        <v>1500</v>
      </c>
      <c r="M93" s="77" t="s">
        <v>199</v>
      </c>
      <c r="N93" s="93" t="s">
        <v>147</v>
      </c>
    </row>
    <row r="94" spans="1:14" ht="16" customHeight="1" x14ac:dyDescent="0.15">
      <c r="A94" s="75" t="s">
        <v>205</v>
      </c>
      <c r="B94" s="88" t="s">
        <v>342</v>
      </c>
      <c r="C94" s="88" t="s">
        <v>343</v>
      </c>
      <c r="D94" s="77" t="s">
        <v>67</v>
      </c>
      <c r="E94" s="84">
        <v>500</v>
      </c>
      <c r="F94" s="77">
        <v>1</v>
      </c>
      <c r="G94" s="77" t="s">
        <v>166</v>
      </c>
      <c r="H94" s="88" t="s">
        <v>326</v>
      </c>
      <c r="I94" s="95">
        <v>100</v>
      </c>
      <c r="J94" s="77" t="s">
        <v>10</v>
      </c>
      <c r="K94" s="97">
        <f>IFERROR(IF(LEFT(G94,3)="BTP",INDEX(tblBanThanhPhamMau[Giá/ĐV định lượng],MATCH(G94,tblBanThanhPhamMau[Mã BTP],0)),INDEX(tblNguyenLieuMau[Giá/ĐV định lượng],MATCH(G94,tblNguyenLieuMau[Mã NL],0))),0)</f>
        <v>12.96</v>
      </c>
      <c r="L94" s="99">
        <f t="shared" si="1"/>
        <v>1296</v>
      </c>
      <c r="M94" s="77" t="s">
        <v>197</v>
      </c>
      <c r="N94" s="93" t="s">
        <v>198</v>
      </c>
    </row>
    <row r="95" spans="1:14" ht="16" customHeight="1" x14ac:dyDescent="0.15">
      <c r="A95" s="75" t="s">
        <v>205</v>
      </c>
      <c r="B95" s="88" t="s">
        <v>342</v>
      </c>
      <c r="C95" s="88" t="s">
        <v>343</v>
      </c>
      <c r="D95" s="77" t="s">
        <v>67</v>
      </c>
      <c r="E95" s="84">
        <v>500</v>
      </c>
      <c r="F95" s="77">
        <v>2</v>
      </c>
      <c r="G95" s="77" t="s">
        <v>106</v>
      </c>
      <c r="H95" s="88" t="s">
        <v>25</v>
      </c>
      <c r="I95" s="95">
        <v>10</v>
      </c>
      <c r="J95" s="77" t="s">
        <v>10</v>
      </c>
      <c r="K95" s="97">
        <f>IFERROR(IF(LEFT(G95,3)="BTP",INDEX(tblBanThanhPhamMau[Giá/ĐV định lượng],MATCH(G95,tblBanThanhPhamMau[Mã BTP],0)),INDEX(tblNguyenLieuMau[Giá/ĐV định lượng],MATCH(G95,tblNguyenLieuMau[Mã NL],0))),0)</f>
        <v>19.600000000000001</v>
      </c>
      <c r="L95" s="99">
        <f t="shared" si="1"/>
        <v>196</v>
      </c>
      <c r="M95" s="77" t="s">
        <v>199</v>
      </c>
      <c r="N95" s="93" t="s">
        <v>198</v>
      </c>
    </row>
    <row r="96" spans="1:14" ht="16" customHeight="1" x14ac:dyDescent="0.15">
      <c r="A96" s="75" t="s">
        <v>205</v>
      </c>
      <c r="B96" s="88" t="s">
        <v>342</v>
      </c>
      <c r="C96" s="88" t="s">
        <v>343</v>
      </c>
      <c r="D96" s="77" t="s">
        <v>67</v>
      </c>
      <c r="E96" s="84">
        <v>500</v>
      </c>
      <c r="F96" s="77">
        <v>3</v>
      </c>
      <c r="G96" s="77" t="s">
        <v>99</v>
      </c>
      <c r="H96" s="88" t="s">
        <v>18</v>
      </c>
      <c r="I96" s="95">
        <v>20</v>
      </c>
      <c r="J96" s="77" t="s">
        <v>4</v>
      </c>
      <c r="K96" s="97">
        <f>IFERROR(IF(LEFT(G96,3)="BTP",INDEX(tblBanThanhPhamMau[Giá/ĐV định lượng],MATCH(G96,tblBanThanhPhamMau[Mã BTP],0)),INDEX(tblNguyenLieuMau[Giá/ĐV định lượng],MATCH(G96,tblNguyenLieuMau[Mã NL],0))),0)</f>
        <v>43.613707165109034</v>
      </c>
      <c r="L96" s="99">
        <f t="shared" si="1"/>
        <v>872.27414330218062</v>
      </c>
      <c r="M96" s="77" t="s">
        <v>199</v>
      </c>
      <c r="N96" s="93" t="s">
        <v>198</v>
      </c>
    </row>
    <row r="97" spans="1:14" ht="16" customHeight="1" x14ac:dyDescent="0.15">
      <c r="A97" s="75" t="s">
        <v>205</v>
      </c>
      <c r="B97" s="88" t="s">
        <v>342</v>
      </c>
      <c r="C97" s="88" t="s">
        <v>343</v>
      </c>
      <c r="D97" s="77" t="s">
        <v>67</v>
      </c>
      <c r="E97" s="84">
        <v>500</v>
      </c>
      <c r="F97" s="77">
        <v>4</v>
      </c>
      <c r="G97" s="77" t="s">
        <v>98</v>
      </c>
      <c r="H97" s="88" t="s">
        <v>17</v>
      </c>
      <c r="I97" s="95">
        <v>30</v>
      </c>
      <c r="J97" s="77" t="s">
        <v>10</v>
      </c>
      <c r="K97" s="97">
        <f>IFERROR(IF(LEFT(G97,3)="BTP",INDEX(tblBanThanhPhamMau[Giá/ĐV định lượng],MATCH(G97,tblBanThanhPhamMau[Mã BTP],0)),INDEX(tblNguyenLieuMau[Giá/ĐV định lượng],MATCH(G97,tblNguyenLieuMau[Mã NL],0))),0)</f>
        <v>86</v>
      </c>
      <c r="L97" s="99">
        <f t="shared" si="1"/>
        <v>2580</v>
      </c>
      <c r="M97" s="77" t="s">
        <v>199</v>
      </c>
      <c r="N97" s="93" t="s">
        <v>198</v>
      </c>
    </row>
    <row r="98" spans="1:14" ht="16" customHeight="1" x14ac:dyDescent="0.15">
      <c r="A98" s="75" t="s">
        <v>205</v>
      </c>
      <c r="B98" s="88" t="s">
        <v>342</v>
      </c>
      <c r="C98" s="88" t="s">
        <v>343</v>
      </c>
      <c r="D98" s="77" t="s">
        <v>67</v>
      </c>
      <c r="E98" s="84">
        <v>500</v>
      </c>
      <c r="F98" s="77">
        <v>5</v>
      </c>
      <c r="G98" s="77" t="s">
        <v>100</v>
      </c>
      <c r="H98" s="88" t="s">
        <v>19</v>
      </c>
      <c r="I98" s="95">
        <v>40</v>
      </c>
      <c r="J98" s="77" t="s">
        <v>4</v>
      </c>
      <c r="K98" s="97">
        <f>IFERROR(IF(LEFT(G98,3)="BTP",INDEX(tblBanThanhPhamMau[Giá/ĐV định lượng],MATCH(G98,tblBanThanhPhamMau[Mã BTP],0)),INDEX(tblNguyenLieuMau[Giá/ĐV định lượng],MATCH(G98,tblNguyenLieuMau[Mã NL],0))),0)</f>
        <v>27</v>
      </c>
      <c r="L98" s="99">
        <f t="shared" si="1"/>
        <v>1080</v>
      </c>
      <c r="M98" s="77" t="s">
        <v>199</v>
      </c>
      <c r="N98" s="93" t="s">
        <v>198</v>
      </c>
    </row>
    <row r="99" spans="1:14" ht="16" customHeight="1" x14ac:dyDescent="0.15">
      <c r="A99" s="75" t="s">
        <v>205</v>
      </c>
      <c r="B99" s="88" t="s">
        <v>342</v>
      </c>
      <c r="C99" s="88" t="s">
        <v>343</v>
      </c>
      <c r="D99" s="77" t="s">
        <v>67</v>
      </c>
      <c r="E99" s="84">
        <v>500</v>
      </c>
      <c r="F99" s="77">
        <v>6</v>
      </c>
      <c r="G99" s="77" t="s">
        <v>102</v>
      </c>
      <c r="H99" s="88" t="s">
        <v>21</v>
      </c>
      <c r="I99" s="95">
        <v>200</v>
      </c>
      <c r="J99" s="77" t="s">
        <v>4</v>
      </c>
      <c r="K99" s="97">
        <f>IFERROR(IF(LEFT(G99,3)="BTP",INDEX(tblBanThanhPhamMau[Giá/ĐV định lượng],MATCH(G99,tblBanThanhPhamMau[Mã BTP],0)),INDEX(tblNguyenLieuMau[Giá/ĐV định lượng],MATCH(G99,tblNguyenLieuMau[Mã NL],0))),0)</f>
        <v>1.2222222222222223</v>
      </c>
      <c r="L99" s="99">
        <f t="shared" si="1"/>
        <v>244.44444444444446</v>
      </c>
      <c r="M99" s="77" t="s">
        <v>199</v>
      </c>
      <c r="N99" s="93" t="s">
        <v>198</v>
      </c>
    </row>
    <row r="100" spans="1:14" ht="16" customHeight="1" x14ac:dyDescent="0.15">
      <c r="A100" s="75" t="s">
        <v>205</v>
      </c>
      <c r="B100" s="88" t="s">
        <v>342</v>
      </c>
      <c r="C100" s="88" t="s">
        <v>343</v>
      </c>
      <c r="D100" s="77" t="s">
        <v>67</v>
      </c>
      <c r="E100" s="84">
        <v>500</v>
      </c>
      <c r="F100" s="77">
        <v>7</v>
      </c>
      <c r="G100" s="77" t="s">
        <v>82</v>
      </c>
      <c r="H100" s="88" t="s">
        <v>296</v>
      </c>
      <c r="I100" s="95">
        <v>2</v>
      </c>
      <c r="J100" s="77" t="s">
        <v>5</v>
      </c>
      <c r="K100" s="97">
        <f>IFERROR(IF(LEFT(G100,3)="BTP",INDEX(tblBanThanhPhamMau[Giá/ĐV định lượng],MATCH(G100,tblBanThanhPhamMau[Mã BTP],0)),INDEX(tblNguyenLieuMau[Giá/ĐV định lượng],MATCH(G100,tblNguyenLieuMau[Mã NL],0))),0)</f>
        <v>1960</v>
      </c>
      <c r="L100" s="99">
        <f t="shared" si="1"/>
        <v>3920</v>
      </c>
      <c r="M100" s="77" t="s">
        <v>199</v>
      </c>
      <c r="N100" s="93" t="s">
        <v>3</v>
      </c>
    </row>
    <row r="101" spans="1:14" ht="16" customHeight="1" x14ac:dyDescent="0.15">
      <c r="A101" s="75" t="s">
        <v>205</v>
      </c>
      <c r="B101" s="88" t="s">
        <v>342</v>
      </c>
      <c r="C101" s="88" t="s">
        <v>343</v>
      </c>
      <c r="D101" s="77" t="s">
        <v>67</v>
      </c>
      <c r="E101" s="84">
        <v>500</v>
      </c>
      <c r="F101" s="77">
        <v>8</v>
      </c>
      <c r="G101" s="77" t="s">
        <v>135</v>
      </c>
      <c r="H101" s="88" t="s">
        <v>313</v>
      </c>
      <c r="I101" s="95">
        <v>1</v>
      </c>
      <c r="J101" s="77" t="s">
        <v>62</v>
      </c>
      <c r="K101" s="97">
        <f>IFERROR(IF(LEFT(G101,3)="BTP",INDEX(tblBanThanhPhamMau[Giá/ĐV định lượng],MATCH(G101,tblBanThanhPhamMau[Mã BTP],0)),INDEX(tblNguyenLieuMau[Giá/ĐV định lượng],MATCH(G101,tblNguyenLieuMau[Mã NL],0))),0)</f>
        <v>1800</v>
      </c>
      <c r="L101" s="99">
        <f t="shared" si="1"/>
        <v>1800</v>
      </c>
      <c r="M101" s="77" t="s">
        <v>199</v>
      </c>
      <c r="N101" s="93" t="s">
        <v>61</v>
      </c>
    </row>
    <row r="102" spans="1:14" ht="16" customHeight="1" x14ac:dyDescent="0.15">
      <c r="A102" s="75" t="s">
        <v>205</v>
      </c>
      <c r="B102" s="88" t="s">
        <v>342</v>
      </c>
      <c r="C102" s="88" t="s">
        <v>343</v>
      </c>
      <c r="D102" s="77" t="s">
        <v>67</v>
      </c>
      <c r="E102" s="84">
        <v>500</v>
      </c>
      <c r="F102" s="77">
        <v>9</v>
      </c>
      <c r="G102" s="77" t="s">
        <v>139</v>
      </c>
      <c r="H102" s="88" t="s">
        <v>63</v>
      </c>
      <c r="I102" s="95">
        <v>1</v>
      </c>
      <c r="J102" s="77" t="s">
        <v>62</v>
      </c>
      <c r="K102" s="97">
        <f>IFERROR(IF(LEFT(G102,3)="BTP",INDEX(tblBanThanhPhamMau[Giá/ĐV định lượng],MATCH(G102,tblBanThanhPhamMau[Mã BTP],0)),INDEX(tblNguyenLieuMau[Giá/ĐV định lượng],MATCH(G102,tblNguyenLieuMau[Mã NL],0))),0)</f>
        <v>650</v>
      </c>
      <c r="L102" s="99">
        <f t="shared" si="1"/>
        <v>650</v>
      </c>
      <c r="M102" s="77" t="s">
        <v>199</v>
      </c>
      <c r="N102" s="93" t="s">
        <v>61</v>
      </c>
    </row>
    <row r="103" spans="1:14" ht="16" customHeight="1" x14ac:dyDescent="0.15">
      <c r="A103" s="75" t="s">
        <v>205</v>
      </c>
      <c r="B103" s="88" t="s">
        <v>342</v>
      </c>
      <c r="C103" s="88" t="s">
        <v>343</v>
      </c>
      <c r="D103" s="77" t="s">
        <v>67</v>
      </c>
      <c r="E103" s="84">
        <v>500</v>
      </c>
      <c r="F103" s="77">
        <v>10</v>
      </c>
      <c r="G103" s="77" t="s">
        <v>144</v>
      </c>
      <c r="H103" s="88" t="s">
        <v>320</v>
      </c>
      <c r="I103" s="95">
        <v>1</v>
      </c>
      <c r="J103" s="77" t="s">
        <v>62</v>
      </c>
      <c r="K103" s="97">
        <f>IFERROR(IF(LEFT(G103,3)="BTP",INDEX(tblBanThanhPhamMau[Giá/ĐV định lượng],MATCH(G103,tblBanThanhPhamMau[Mã BTP],0)),INDEX(tblNguyenLieuMau[Giá/ĐV định lượng],MATCH(G103,tblNguyenLieuMau[Mã NL],0))),0)</f>
        <v>360</v>
      </c>
      <c r="L103" s="99">
        <f t="shared" si="1"/>
        <v>360</v>
      </c>
      <c r="M103" s="77" t="s">
        <v>199</v>
      </c>
      <c r="N103" s="93" t="s">
        <v>61</v>
      </c>
    </row>
    <row r="104" spans="1:14" ht="16" customHeight="1" x14ac:dyDescent="0.15">
      <c r="A104" s="75" t="s">
        <v>205</v>
      </c>
      <c r="B104" s="88" t="s">
        <v>342</v>
      </c>
      <c r="C104" s="88" t="s">
        <v>343</v>
      </c>
      <c r="D104" s="77" t="s">
        <v>67</v>
      </c>
      <c r="E104" s="84">
        <v>500</v>
      </c>
      <c r="F104" s="77">
        <v>11</v>
      </c>
      <c r="G104" s="77" t="s">
        <v>145</v>
      </c>
      <c r="H104" s="88" t="s">
        <v>65</v>
      </c>
      <c r="I104" s="95">
        <v>1</v>
      </c>
      <c r="J104" s="77" t="s">
        <v>62</v>
      </c>
      <c r="K104" s="97">
        <f>IFERROR(IF(LEFT(G104,3)="BTP",INDEX(tblBanThanhPhamMau[Giá/ĐV định lượng],MATCH(G104,tblBanThanhPhamMau[Mã BTP],0)),INDEX(tblNguyenLieuMau[Giá/ĐV định lượng],MATCH(G104,tblNguyenLieuMau[Mã NL],0))),0)</f>
        <v>500</v>
      </c>
      <c r="L104" s="99">
        <f t="shared" si="1"/>
        <v>500</v>
      </c>
      <c r="M104" s="77" t="s">
        <v>199</v>
      </c>
      <c r="N104" s="93" t="s">
        <v>61</v>
      </c>
    </row>
    <row r="105" spans="1:14" ht="16" customHeight="1" x14ac:dyDescent="0.15">
      <c r="A105" s="75" t="s">
        <v>205</v>
      </c>
      <c r="B105" s="88" t="s">
        <v>342</v>
      </c>
      <c r="C105" s="88" t="s">
        <v>343</v>
      </c>
      <c r="D105" s="77" t="s">
        <v>68</v>
      </c>
      <c r="E105" s="84">
        <v>700</v>
      </c>
      <c r="F105" s="77">
        <v>1</v>
      </c>
      <c r="G105" s="77" t="s">
        <v>166</v>
      </c>
      <c r="H105" s="88" t="s">
        <v>326</v>
      </c>
      <c r="I105" s="95">
        <v>130</v>
      </c>
      <c r="J105" s="77" t="s">
        <v>10</v>
      </c>
      <c r="K105" s="97">
        <f>IFERROR(IF(LEFT(G105,3)="BTP",INDEX(tblBanThanhPhamMau[Giá/ĐV định lượng],MATCH(G105,tblBanThanhPhamMau[Mã BTP],0)),INDEX(tblNguyenLieuMau[Giá/ĐV định lượng],MATCH(G105,tblNguyenLieuMau[Mã NL],0))),0)</f>
        <v>12.96</v>
      </c>
      <c r="L105" s="99">
        <f t="shared" si="1"/>
        <v>1684.8000000000002</v>
      </c>
      <c r="M105" s="77" t="s">
        <v>197</v>
      </c>
      <c r="N105" s="93" t="s">
        <v>198</v>
      </c>
    </row>
    <row r="106" spans="1:14" ht="16" customHeight="1" x14ac:dyDescent="0.15">
      <c r="A106" s="75" t="s">
        <v>205</v>
      </c>
      <c r="B106" s="88" t="s">
        <v>342</v>
      </c>
      <c r="C106" s="88" t="s">
        <v>343</v>
      </c>
      <c r="D106" s="77" t="s">
        <v>68</v>
      </c>
      <c r="E106" s="84">
        <v>700</v>
      </c>
      <c r="F106" s="77">
        <v>2</v>
      </c>
      <c r="G106" s="77" t="s">
        <v>106</v>
      </c>
      <c r="H106" s="88" t="s">
        <v>25</v>
      </c>
      <c r="I106" s="95">
        <v>15</v>
      </c>
      <c r="J106" s="77" t="s">
        <v>10</v>
      </c>
      <c r="K106" s="97">
        <f>IFERROR(IF(LEFT(G106,3)="BTP",INDEX(tblBanThanhPhamMau[Giá/ĐV định lượng],MATCH(G106,tblBanThanhPhamMau[Mã BTP],0)),INDEX(tblNguyenLieuMau[Giá/ĐV định lượng],MATCH(G106,tblNguyenLieuMau[Mã NL],0))),0)</f>
        <v>19.600000000000001</v>
      </c>
      <c r="L106" s="99">
        <f t="shared" si="1"/>
        <v>294</v>
      </c>
      <c r="M106" s="77" t="s">
        <v>199</v>
      </c>
      <c r="N106" s="93" t="s">
        <v>198</v>
      </c>
    </row>
    <row r="107" spans="1:14" ht="16" customHeight="1" x14ac:dyDescent="0.15">
      <c r="A107" s="75" t="s">
        <v>205</v>
      </c>
      <c r="B107" s="88" t="s">
        <v>342</v>
      </c>
      <c r="C107" s="88" t="s">
        <v>343</v>
      </c>
      <c r="D107" s="77" t="s">
        <v>68</v>
      </c>
      <c r="E107" s="84">
        <v>700</v>
      </c>
      <c r="F107" s="77">
        <v>3</v>
      </c>
      <c r="G107" s="77" t="s">
        <v>99</v>
      </c>
      <c r="H107" s="88" t="s">
        <v>18</v>
      </c>
      <c r="I107" s="95">
        <v>30</v>
      </c>
      <c r="J107" s="77" t="s">
        <v>4</v>
      </c>
      <c r="K107" s="97">
        <f>IFERROR(IF(LEFT(G107,3)="BTP",INDEX(tblBanThanhPhamMau[Giá/ĐV định lượng],MATCH(G107,tblBanThanhPhamMau[Mã BTP],0)),INDEX(tblNguyenLieuMau[Giá/ĐV định lượng],MATCH(G107,tblNguyenLieuMau[Mã NL],0))),0)</f>
        <v>43.613707165109034</v>
      </c>
      <c r="L107" s="99">
        <f t="shared" si="1"/>
        <v>1308.4112149532709</v>
      </c>
      <c r="M107" s="77" t="s">
        <v>199</v>
      </c>
      <c r="N107" s="93" t="s">
        <v>198</v>
      </c>
    </row>
    <row r="108" spans="1:14" ht="16" customHeight="1" x14ac:dyDescent="0.15">
      <c r="A108" s="75" t="s">
        <v>205</v>
      </c>
      <c r="B108" s="88" t="s">
        <v>342</v>
      </c>
      <c r="C108" s="88" t="s">
        <v>343</v>
      </c>
      <c r="D108" s="77" t="s">
        <v>68</v>
      </c>
      <c r="E108" s="84">
        <v>700</v>
      </c>
      <c r="F108" s="77">
        <v>4</v>
      </c>
      <c r="G108" s="77" t="s">
        <v>98</v>
      </c>
      <c r="H108" s="88" t="s">
        <v>17</v>
      </c>
      <c r="I108" s="95">
        <v>40</v>
      </c>
      <c r="J108" s="77" t="s">
        <v>10</v>
      </c>
      <c r="K108" s="97">
        <f>IFERROR(IF(LEFT(G108,3)="BTP",INDEX(tblBanThanhPhamMau[Giá/ĐV định lượng],MATCH(G108,tblBanThanhPhamMau[Mã BTP],0)),INDEX(tblNguyenLieuMau[Giá/ĐV định lượng],MATCH(G108,tblNguyenLieuMau[Mã NL],0))),0)</f>
        <v>86</v>
      </c>
      <c r="L108" s="99">
        <f t="shared" si="1"/>
        <v>3440</v>
      </c>
      <c r="M108" s="77" t="s">
        <v>199</v>
      </c>
      <c r="N108" s="93" t="s">
        <v>198</v>
      </c>
    </row>
    <row r="109" spans="1:14" ht="16" customHeight="1" x14ac:dyDescent="0.15">
      <c r="A109" s="75" t="s">
        <v>205</v>
      </c>
      <c r="B109" s="88" t="s">
        <v>342</v>
      </c>
      <c r="C109" s="88" t="s">
        <v>343</v>
      </c>
      <c r="D109" s="77" t="s">
        <v>68</v>
      </c>
      <c r="E109" s="84">
        <v>700</v>
      </c>
      <c r="F109" s="77">
        <v>5</v>
      </c>
      <c r="G109" s="77" t="s">
        <v>100</v>
      </c>
      <c r="H109" s="88" t="s">
        <v>19</v>
      </c>
      <c r="I109" s="95">
        <v>50</v>
      </c>
      <c r="J109" s="77" t="s">
        <v>4</v>
      </c>
      <c r="K109" s="97">
        <f>IFERROR(IF(LEFT(G109,3)="BTP",INDEX(tblBanThanhPhamMau[Giá/ĐV định lượng],MATCH(G109,tblBanThanhPhamMau[Mã BTP],0)),INDEX(tblNguyenLieuMau[Giá/ĐV định lượng],MATCH(G109,tblNguyenLieuMau[Mã NL],0))),0)</f>
        <v>27</v>
      </c>
      <c r="L109" s="99">
        <f t="shared" si="1"/>
        <v>1350</v>
      </c>
      <c r="M109" s="77" t="s">
        <v>199</v>
      </c>
      <c r="N109" s="93" t="s">
        <v>198</v>
      </c>
    </row>
    <row r="110" spans="1:14" ht="16" customHeight="1" x14ac:dyDescent="0.15">
      <c r="A110" s="75" t="s">
        <v>205</v>
      </c>
      <c r="B110" s="88" t="s">
        <v>342</v>
      </c>
      <c r="C110" s="88" t="s">
        <v>343</v>
      </c>
      <c r="D110" s="77" t="s">
        <v>68</v>
      </c>
      <c r="E110" s="84">
        <v>700</v>
      </c>
      <c r="F110" s="77">
        <v>6</v>
      </c>
      <c r="G110" s="77" t="s">
        <v>102</v>
      </c>
      <c r="H110" s="88" t="s">
        <v>21</v>
      </c>
      <c r="I110" s="95">
        <v>300</v>
      </c>
      <c r="J110" s="77" t="s">
        <v>4</v>
      </c>
      <c r="K110" s="97">
        <f>IFERROR(IF(LEFT(G110,3)="BTP",INDEX(tblBanThanhPhamMau[Giá/ĐV định lượng],MATCH(G110,tblBanThanhPhamMau[Mã BTP],0)),INDEX(tblNguyenLieuMau[Giá/ĐV định lượng],MATCH(G110,tblNguyenLieuMau[Mã NL],0))),0)</f>
        <v>1.2222222222222223</v>
      </c>
      <c r="L110" s="99">
        <f t="shared" si="1"/>
        <v>366.66666666666669</v>
      </c>
      <c r="M110" s="77" t="s">
        <v>199</v>
      </c>
      <c r="N110" s="93" t="s">
        <v>198</v>
      </c>
    </row>
    <row r="111" spans="1:14" ht="16" customHeight="1" x14ac:dyDescent="0.15">
      <c r="A111" s="75" t="s">
        <v>205</v>
      </c>
      <c r="B111" s="88" t="s">
        <v>342</v>
      </c>
      <c r="C111" s="88" t="s">
        <v>343</v>
      </c>
      <c r="D111" s="77" t="s">
        <v>68</v>
      </c>
      <c r="E111" s="84">
        <v>700</v>
      </c>
      <c r="F111" s="77">
        <v>7</v>
      </c>
      <c r="G111" s="77" t="s">
        <v>82</v>
      </c>
      <c r="H111" s="88" t="s">
        <v>296</v>
      </c>
      <c r="I111" s="95">
        <v>2</v>
      </c>
      <c r="J111" s="77" t="s">
        <v>5</v>
      </c>
      <c r="K111" s="97">
        <f>IFERROR(IF(LEFT(G111,3)="BTP",INDEX(tblBanThanhPhamMau[Giá/ĐV định lượng],MATCH(G111,tblBanThanhPhamMau[Mã BTP],0)),INDEX(tblNguyenLieuMau[Giá/ĐV định lượng],MATCH(G111,tblNguyenLieuMau[Mã NL],0))),0)</f>
        <v>1960</v>
      </c>
      <c r="L111" s="99">
        <f t="shared" si="1"/>
        <v>3920</v>
      </c>
      <c r="M111" s="77" t="s">
        <v>199</v>
      </c>
      <c r="N111" s="93" t="s">
        <v>3</v>
      </c>
    </row>
    <row r="112" spans="1:14" ht="16" customHeight="1" x14ac:dyDescent="0.15">
      <c r="A112" s="75" t="s">
        <v>205</v>
      </c>
      <c r="B112" s="88" t="s">
        <v>342</v>
      </c>
      <c r="C112" s="88" t="s">
        <v>343</v>
      </c>
      <c r="D112" s="77" t="s">
        <v>68</v>
      </c>
      <c r="E112" s="84">
        <v>700</v>
      </c>
      <c r="F112" s="77">
        <v>8</v>
      </c>
      <c r="G112" s="77" t="s">
        <v>136</v>
      </c>
      <c r="H112" s="88" t="s">
        <v>314</v>
      </c>
      <c r="I112" s="95">
        <v>1</v>
      </c>
      <c r="J112" s="77" t="s">
        <v>62</v>
      </c>
      <c r="K112" s="97">
        <f>IFERROR(IF(LEFT(G112,3)="BTP",INDEX(tblBanThanhPhamMau[Giá/ĐV định lượng],MATCH(G112,tblBanThanhPhamMau[Mã BTP],0)),INDEX(tblNguyenLieuMau[Giá/ĐV định lượng],MATCH(G112,tblNguyenLieuMau[Mã NL],0))),0)</f>
        <v>1900</v>
      </c>
      <c r="L112" s="99">
        <f t="shared" si="1"/>
        <v>1900</v>
      </c>
      <c r="M112" s="77" t="s">
        <v>199</v>
      </c>
      <c r="N112" s="93" t="s">
        <v>61</v>
      </c>
    </row>
    <row r="113" spans="1:14" ht="16" customHeight="1" x14ac:dyDescent="0.15">
      <c r="A113" s="75" t="s">
        <v>205</v>
      </c>
      <c r="B113" s="88" t="s">
        <v>342</v>
      </c>
      <c r="C113" s="88" t="s">
        <v>343</v>
      </c>
      <c r="D113" s="77" t="s">
        <v>68</v>
      </c>
      <c r="E113" s="84">
        <v>700</v>
      </c>
      <c r="F113" s="77">
        <v>9</v>
      </c>
      <c r="G113" s="77" t="s">
        <v>139</v>
      </c>
      <c r="H113" s="88" t="s">
        <v>63</v>
      </c>
      <c r="I113" s="95">
        <v>1</v>
      </c>
      <c r="J113" s="77" t="s">
        <v>62</v>
      </c>
      <c r="K113" s="97">
        <f>IFERROR(IF(LEFT(G113,3)="BTP",INDEX(tblBanThanhPhamMau[Giá/ĐV định lượng],MATCH(G113,tblBanThanhPhamMau[Mã BTP],0)),INDEX(tblNguyenLieuMau[Giá/ĐV định lượng],MATCH(G113,tblNguyenLieuMau[Mã NL],0))),0)</f>
        <v>650</v>
      </c>
      <c r="L113" s="99">
        <f t="shared" si="1"/>
        <v>650</v>
      </c>
      <c r="M113" s="77" t="s">
        <v>199</v>
      </c>
      <c r="N113" s="93" t="s">
        <v>61</v>
      </c>
    </row>
    <row r="114" spans="1:14" ht="16" customHeight="1" x14ac:dyDescent="0.15">
      <c r="A114" s="75" t="s">
        <v>205</v>
      </c>
      <c r="B114" s="88" t="s">
        <v>342</v>
      </c>
      <c r="C114" s="88" t="s">
        <v>343</v>
      </c>
      <c r="D114" s="77" t="s">
        <v>68</v>
      </c>
      <c r="E114" s="84">
        <v>700</v>
      </c>
      <c r="F114" s="77">
        <v>10</v>
      </c>
      <c r="G114" s="77" t="s">
        <v>144</v>
      </c>
      <c r="H114" s="88" t="s">
        <v>320</v>
      </c>
      <c r="I114" s="95">
        <v>1</v>
      </c>
      <c r="J114" s="77" t="s">
        <v>62</v>
      </c>
      <c r="K114" s="97">
        <f>IFERROR(IF(LEFT(G114,3)="BTP",INDEX(tblBanThanhPhamMau[Giá/ĐV định lượng],MATCH(G114,tblBanThanhPhamMau[Mã BTP],0)),INDEX(tblNguyenLieuMau[Giá/ĐV định lượng],MATCH(G114,tblNguyenLieuMau[Mã NL],0))),0)</f>
        <v>360</v>
      </c>
      <c r="L114" s="99">
        <f t="shared" si="1"/>
        <v>360</v>
      </c>
      <c r="M114" s="77" t="s">
        <v>199</v>
      </c>
      <c r="N114" s="93" t="s">
        <v>61</v>
      </c>
    </row>
    <row r="115" spans="1:14" ht="16" customHeight="1" x14ac:dyDescent="0.15">
      <c r="A115" s="75" t="s">
        <v>205</v>
      </c>
      <c r="B115" s="88" t="s">
        <v>342</v>
      </c>
      <c r="C115" s="88" t="s">
        <v>343</v>
      </c>
      <c r="D115" s="77" t="s">
        <v>68</v>
      </c>
      <c r="E115" s="84">
        <v>700</v>
      </c>
      <c r="F115" s="77">
        <v>11</v>
      </c>
      <c r="G115" s="77" t="s">
        <v>145</v>
      </c>
      <c r="H115" s="88" t="s">
        <v>65</v>
      </c>
      <c r="I115" s="95">
        <v>1</v>
      </c>
      <c r="J115" s="77" t="s">
        <v>62</v>
      </c>
      <c r="K115" s="97">
        <f>IFERROR(IF(LEFT(G115,3)="BTP",INDEX(tblBanThanhPhamMau[Giá/ĐV định lượng],MATCH(G115,tblBanThanhPhamMau[Mã BTP],0)),INDEX(tblNguyenLieuMau[Giá/ĐV định lượng],MATCH(G115,tblNguyenLieuMau[Mã NL],0))),0)</f>
        <v>500</v>
      </c>
      <c r="L115" s="99">
        <f t="shared" si="1"/>
        <v>500</v>
      </c>
      <c r="M115" s="77" t="s">
        <v>199</v>
      </c>
      <c r="N115" s="93" t="s">
        <v>61</v>
      </c>
    </row>
    <row r="116" spans="1:14" ht="16" customHeight="1" x14ac:dyDescent="0.15">
      <c r="A116" s="75" t="s">
        <v>205</v>
      </c>
      <c r="B116" s="88" t="s">
        <v>342</v>
      </c>
      <c r="C116" s="88" t="s">
        <v>343</v>
      </c>
      <c r="D116" s="77" t="s">
        <v>68</v>
      </c>
      <c r="E116" s="84">
        <v>700</v>
      </c>
      <c r="F116" s="77">
        <v>12</v>
      </c>
      <c r="G116" s="77" t="s">
        <v>146</v>
      </c>
      <c r="H116" s="88" t="s">
        <v>321</v>
      </c>
      <c r="I116" s="95">
        <v>1</v>
      </c>
      <c r="J116" s="77" t="s">
        <v>62</v>
      </c>
      <c r="K116" s="97">
        <f>IFERROR(IF(LEFT(G116,3)="BTP",INDEX(tblBanThanhPhamMau[Giá/ĐV định lượng],MATCH(G116,tblBanThanhPhamMau[Mã BTP],0)),INDEX(tblNguyenLieuMau[Giá/ĐV định lượng],MATCH(G116,tblNguyenLieuMau[Mã NL],0))),0)</f>
        <v>1500</v>
      </c>
      <c r="L116" s="99">
        <f t="shared" si="1"/>
        <v>1500</v>
      </c>
      <c r="M116" s="77" t="s">
        <v>199</v>
      </c>
      <c r="N116" s="93" t="s">
        <v>147</v>
      </c>
    </row>
    <row r="117" spans="1:14" ht="16" customHeight="1" x14ac:dyDescent="0.15">
      <c r="A117" s="75" t="s">
        <v>206</v>
      </c>
      <c r="B117" s="88" t="s">
        <v>342</v>
      </c>
      <c r="C117" s="88" t="s">
        <v>344</v>
      </c>
      <c r="D117" s="77" t="s">
        <v>67</v>
      </c>
      <c r="E117" s="84">
        <v>500</v>
      </c>
      <c r="F117" s="77">
        <v>1</v>
      </c>
      <c r="G117" s="77" t="s">
        <v>171</v>
      </c>
      <c r="H117" s="88" t="s">
        <v>330</v>
      </c>
      <c r="I117" s="95">
        <v>100</v>
      </c>
      <c r="J117" s="77" t="s">
        <v>10</v>
      </c>
      <c r="K117" s="97">
        <f>IFERROR(IF(LEFT(G117,3)="BTP",INDEX(tblBanThanhPhamMau[Giá/ĐV định lượng],MATCH(G117,tblBanThanhPhamMau[Mã BTP],0)),INDEX(tblNguyenLieuMau[Giá/ĐV định lượng],MATCH(G117,tblNguyenLieuMau[Mã NL],0))),0)</f>
        <v>12</v>
      </c>
      <c r="L117" s="99">
        <f t="shared" si="1"/>
        <v>1200</v>
      </c>
      <c r="M117" s="77" t="s">
        <v>197</v>
      </c>
      <c r="N117" s="93" t="s">
        <v>198</v>
      </c>
    </row>
    <row r="118" spans="1:14" ht="16" customHeight="1" x14ac:dyDescent="0.15">
      <c r="A118" s="75" t="s">
        <v>206</v>
      </c>
      <c r="B118" s="88" t="s">
        <v>342</v>
      </c>
      <c r="C118" s="88" t="s">
        <v>344</v>
      </c>
      <c r="D118" s="77" t="s">
        <v>67</v>
      </c>
      <c r="E118" s="84">
        <v>500</v>
      </c>
      <c r="F118" s="77">
        <v>2</v>
      </c>
      <c r="G118" s="77" t="s">
        <v>106</v>
      </c>
      <c r="H118" s="88" t="s">
        <v>25</v>
      </c>
      <c r="I118" s="95">
        <v>10</v>
      </c>
      <c r="J118" s="77" t="s">
        <v>10</v>
      </c>
      <c r="K118" s="97">
        <f>IFERROR(IF(LEFT(G118,3)="BTP",INDEX(tblBanThanhPhamMau[Giá/ĐV định lượng],MATCH(G118,tblBanThanhPhamMau[Mã BTP],0)),INDEX(tblNguyenLieuMau[Giá/ĐV định lượng],MATCH(G118,tblNguyenLieuMau[Mã NL],0))),0)</f>
        <v>19.600000000000001</v>
      </c>
      <c r="L118" s="99">
        <f t="shared" si="1"/>
        <v>196</v>
      </c>
      <c r="M118" s="77" t="s">
        <v>199</v>
      </c>
      <c r="N118" s="93" t="s">
        <v>198</v>
      </c>
    </row>
    <row r="119" spans="1:14" ht="16" customHeight="1" x14ac:dyDescent="0.15">
      <c r="A119" s="75" t="s">
        <v>206</v>
      </c>
      <c r="B119" s="88" t="s">
        <v>342</v>
      </c>
      <c r="C119" s="88" t="s">
        <v>344</v>
      </c>
      <c r="D119" s="77" t="s">
        <v>67</v>
      </c>
      <c r="E119" s="84">
        <v>500</v>
      </c>
      <c r="F119" s="77">
        <v>3</v>
      </c>
      <c r="G119" s="77" t="s">
        <v>99</v>
      </c>
      <c r="H119" s="88" t="s">
        <v>18</v>
      </c>
      <c r="I119" s="95">
        <v>20</v>
      </c>
      <c r="J119" s="77" t="s">
        <v>4</v>
      </c>
      <c r="K119" s="97">
        <f>IFERROR(IF(LEFT(G119,3)="BTP",INDEX(tblBanThanhPhamMau[Giá/ĐV định lượng],MATCH(G119,tblBanThanhPhamMau[Mã BTP],0)),INDEX(tblNguyenLieuMau[Giá/ĐV định lượng],MATCH(G119,tblNguyenLieuMau[Mã NL],0))),0)</f>
        <v>43.613707165109034</v>
      </c>
      <c r="L119" s="99">
        <f t="shared" si="1"/>
        <v>872.27414330218062</v>
      </c>
      <c r="M119" s="77" t="s">
        <v>199</v>
      </c>
      <c r="N119" s="93" t="s">
        <v>198</v>
      </c>
    </row>
    <row r="120" spans="1:14" ht="16" customHeight="1" x14ac:dyDescent="0.15">
      <c r="A120" s="75" t="s">
        <v>206</v>
      </c>
      <c r="B120" s="88" t="s">
        <v>342</v>
      </c>
      <c r="C120" s="88" t="s">
        <v>344</v>
      </c>
      <c r="D120" s="77" t="s">
        <v>67</v>
      </c>
      <c r="E120" s="84">
        <v>500</v>
      </c>
      <c r="F120" s="77">
        <v>4</v>
      </c>
      <c r="G120" s="77" t="s">
        <v>98</v>
      </c>
      <c r="H120" s="88" t="s">
        <v>17</v>
      </c>
      <c r="I120" s="95">
        <v>30</v>
      </c>
      <c r="J120" s="77" t="s">
        <v>10</v>
      </c>
      <c r="K120" s="97">
        <f>IFERROR(IF(LEFT(G120,3)="BTP",INDEX(tblBanThanhPhamMau[Giá/ĐV định lượng],MATCH(G120,tblBanThanhPhamMau[Mã BTP],0)),INDEX(tblNguyenLieuMau[Giá/ĐV định lượng],MATCH(G120,tblNguyenLieuMau[Mã NL],0))),0)</f>
        <v>86</v>
      </c>
      <c r="L120" s="99">
        <f t="shared" si="1"/>
        <v>2580</v>
      </c>
      <c r="M120" s="77" t="s">
        <v>199</v>
      </c>
      <c r="N120" s="93" t="s">
        <v>198</v>
      </c>
    </row>
    <row r="121" spans="1:14" ht="16" customHeight="1" x14ac:dyDescent="0.15">
      <c r="A121" s="75" t="s">
        <v>206</v>
      </c>
      <c r="B121" s="88" t="s">
        <v>342</v>
      </c>
      <c r="C121" s="88" t="s">
        <v>344</v>
      </c>
      <c r="D121" s="77" t="s">
        <v>67</v>
      </c>
      <c r="E121" s="84">
        <v>500</v>
      </c>
      <c r="F121" s="77">
        <v>5</v>
      </c>
      <c r="G121" s="77" t="s">
        <v>100</v>
      </c>
      <c r="H121" s="88" t="s">
        <v>19</v>
      </c>
      <c r="I121" s="95">
        <v>40</v>
      </c>
      <c r="J121" s="77" t="s">
        <v>4</v>
      </c>
      <c r="K121" s="97">
        <f>IFERROR(IF(LEFT(G121,3)="BTP",INDEX(tblBanThanhPhamMau[Giá/ĐV định lượng],MATCH(G121,tblBanThanhPhamMau[Mã BTP],0)),INDEX(tblNguyenLieuMau[Giá/ĐV định lượng],MATCH(G121,tblNguyenLieuMau[Mã NL],0))),0)</f>
        <v>27</v>
      </c>
      <c r="L121" s="99">
        <f t="shared" si="1"/>
        <v>1080</v>
      </c>
      <c r="M121" s="77" t="s">
        <v>199</v>
      </c>
      <c r="N121" s="93" t="s">
        <v>198</v>
      </c>
    </row>
    <row r="122" spans="1:14" ht="16" customHeight="1" x14ac:dyDescent="0.15">
      <c r="A122" s="75" t="s">
        <v>206</v>
      </c>
      <c r="B122" s="88" t="s">
        <v>342</v>
      </c>
      <c r="C122" s="88" t="s">
        <v>344</v>
      </c>
      <c r="D122" s="77" t="s">
        <v>67</v>
      </c>
      <c r="E122" s="84">
        <v>500</v>
      </c>
      <c r="F122" s="77">
        <v>6</v>
      </c>
      <c r="G122" s="77" t="s">
        <v>102</v>
      </c>
      <c r="H122" s="88" t="s">
        <v>21</v>
      </c>
      <c r="I122" s="95">
        <v>200</v>
      </c>
      <c r="J122" s="77" t="s">
        <v>4</v>
      </c>
      <c r="K122" s="97">
        <f>IFERROR(IF(LEFT(G122,3)="BTP",INDEX(tblBanThanhPhamMau[Giá/ĐV định lượng],MATCH(G122,tblBanThanhPhamMau[Mã BTP],0)),INDEX(tblNguyenLieuMau[Giá/ĐV định lượng],MATCH(G122,tblNguyenLieuMau[Mã NL],0))),0)</f>
        <v>1.2222222222222223</v>
      </c>
      <c r="L122" s="99">
        <f t="shared" si="1"/>
        <v>244.44444444444446</v>
      </c>
      <c r="M122" s="77" t="s">
        <v>199</v>
      </c>
      <c r="N122" s="93" t="s">
        <v>198</v>
      </c>
    </row>
    <row r="123" spans="1:14" ht="16" customHeight="1" x14ac:dyDescent="0.15">
      <c r="A123" s="75" t="s">
        <v>206</v>
      </c>
      <c r="B123" s="88" t="s">
        <v>342</v>
      </c>
      <c r="C123" s="88" t="s">
        <v>344</v>
      </c>
      <c r="D123" s="77" t="s">
        <v>67</v>
      </c>
      <c r="E123" s="84">
        <v>500</v>
      </c>
      <c r="F123" s="77">
        <v>7</v>
      </c>
      <c r="G123" s="77" t="s">
        <v>175</v>
      </c>
      <c r="H123" s="88" t="s">
        <v>331</v>
      </c>
      <c r="I123" s="95">
        <v>50</v>
      </c>
      <c r="J123" s="77" t="s">
        <v>4</v>
      </c>
      <c r="K123" s="97">
        <f>IFERROR(IF(LEFT(G123,3)="BTP",INDEX(tblBanThanhPhamMau[Giá/ĐV định lượng],MATCH(G123,tblBanThanhPhamMau[Mã BTP],0)),INDEX(tblNguyenLieuMau[Giá/ĐV định lượng],MATCH(G123,tblNguyenLieuMau[Mã NL],0))),0)</f>
        <v>21.929333333333332</v>
      </c>
      <c r="L123" s="99">
        <f t="shared" si="1"/>
        <v>1096.4666666666667</v>
      </c>
      <c r="M123" s="77" t="s">
        <v>197</v>
      </c>
      <c r="N123" s="93" t="s">
        <v>198</v>
      </c>
    </row>
    <row r="124" spans="1:14" ht="16" customHeight="1" x14ac:dyDescent="0.15">
      <c r="A124" s="75" t="s">
        <v>206</v>
      </c>
      <c r="B124" s="88" t="s">
        <v>342</v>
      </c>
      <c r="C124" s="88" t="s">
        <v>344</v>
      </c>
      <c r="D124" s="77" t="s">
        <v>67</v>
      </c>
      <c r="E124" s="84">
        <v>500</v>
      </c>
      <c r="F124" s="77">
        <v>8</v>
      </c>
      <c r="G124" s="77" t="s">
        <v>135</v>
      </c>
      <c r="H124" s="88" t="s">
        <v>313</v>
      </c>
      <c r="I124" s="95">
        <v>1</v>
      </c>
      <c r="J124" s="77" t="s">
        <v>62</v>
      </c>
      <c r="K124" s="97">
        <f>IFERROR(IF(LEFT(G124,3)="BTP",INDEX(tblBanThanhPhamMau[Giá/ĐV định lượng],MATCH(G124,tblBanThanhPhamMau[Mã BTP],0)),INDEX(tblNguyenLieuMau[Giá/ĐV định lượng],MATCH(G124,tblNguyenLieuMau[Mã NL],0))),0)</f>
        <v>1800</v>
      </c>
      <c r="L124" s="99">
        <f t="shared" si="1"/>
        <v>1800</v>
      </c>
      <c r="M124" s="77" t="s">
        <v>199</v>
      </c>
      <c r="N124" s="93" t="s">
        <v>61</v>
      </c>
    </row>
    <row r="125" spans="1:14" ht="16" customHeight="1" x14ac:dyDescent="0.15">
      <c r="A125" s="75" t="s">
        <v>206</v>
      </c>
      <c r="B125" s="88" t="s">
        <v>342</v>
      </c>
      <c r="C125" s="88" t="s">
        <v>344</v>
      </c>
      <c r="D125" s="77" t="s">
        <v>67</v>
      </c>
      <c r="E125" s="84">
        <v>500</v>
      </c>
      <c r="F125" s="77">
        <v>9</v>
      </c>
      <c r="G125" s="77" t="s">
        <v>139</v>
      </c>
      <c r="H125" s="88" t="s">
        <v>63</v>
      </c>
      <c r="I125" s="95">
        <v>1</v>
      </c>
      <c r="J125" s="77" t="s">
        <v>62</v>
      </c>
      <c r="K125" s="97">
        <f>IFERROR(IF(LEFT(G125,3)="BTP",INDEX(tblBanThanhPhamMau[Giá/ĐV định lượng],MATCH(G125,tblBanThanhPhamMau[Mã BTP],0)),INDEX(tblNguyenLieuMau[Giá/ĐV định lượng],MATCH(G125,tblNguyenLieuMau[Mã NL],0))),0)</f>
        <v>650</v>
      </c>
      <c r="L125" s="99">
        <f t="shared" si="1"/>
        <v>650</v>
      </c>
      <c r="M125" s="77" t="s">
        <v>199</v>
      </c>
      <c r="N125" s="93" t="s">
        <v>61</v>
      </c>
    </row>
    <row r="126" spans="1:14" ht="16" customHeight="1" x14ac:dyDescent="0.15">
      <c r="A126" s="75" t="s">
        <v>206</v>
      </c>
      <c r="B126" s="88" t="s">
        <v>342</v>
      </c>
      <c r="C126" s="88" t="s">
        <v>344</v>
      </c>
      <c r="D126" s="77" t="s">
        <v>67</v>
      </c>
      <c r="E126" s="84">
        <v>500</v>
      </c>
      <c r="F126" s="77">
        <v>10</v>
      </c>
      <c r="G126" s="77" t="s">
        <v>144</v>
      </c>
      <c r="H126" s="88" t="s">
        <v>320</v>
      </c>
      <c r="I126" s="95">
        <v>1</v>
      </c>
      <c r="J126" s="77" t="s">
        <v>62</v>
      </c>
      <c r="K126" s="97">
        <f>IFERROR(IF(LEFT(G126,3)="BTP",INDEX(tblBanThanhPhamMau[Giá/ĐV định lượng],MATCH(G126,tblBanThanhPhamMau[Mã BTP],0)),INDEX(tblNguyenLieuMau[Giá/ĐV định lượng],MATCH(G126,tblNguyenLieuMau[Mã NL],0))),0)</f>
        <v>360</v>
      </c>
      <c r="L126" s="99">
        <f t="shared" si="1"/>
        <v>360</v>
      </c>
      <c r="M126" s="77" t="s">
        <v>199</v>
      </c>
      <c r="N126" s="93" t="s">
        <v>61</v>
      </c>
    </row>
    <row r="127" spans="1:14" ht="16" customHeight="1" x14ac:dyDescent="0.15">
      <c r="A127" s="75" t="s">
        <v>206</v>
      </c>
      <c r="B127" s="88" t="s">
        <v>342</v>
      </c>
      <c r="C127" s="88" t="s">
        <v>344</v>
      </c>
      <c r="D127" s="77" t="s">
        <v>67</v>
      </c>
      <c r="E127" s="84">
        <v>500</v>
      </c>
      <c r="F127" s="77">
        <v>11</v>
      </c>
      <c r="G127" s="77" t="s">
        <v>145</v>
      </c>
      <c r="H127" s="88" t="s">
        <v>65</v>
      </c>
      <c r="I127" s="95">
        <v>1</v>
      </c>
      <c r="J127" s="77" t="s">
        <v>62</v>
      </c>
      <c r="K127" s="97">
        <f>IFERROR(IF(LEFT(G127,3)="BTP",INDEX(tblBanThanhPhamMau[Giá/ĐV định lượng],MATCH(G127,tblBanThanhPhamMau[Mã BTP],0)),INDEX(tblNguyenLieuMau[Giá/ĐV định lượng],MATCH(G127,tblNguyenLieuMau[Mã NL],0))),0)</f>
        <v>500</v>
      </c>
      <c r="L127" s="99">
        <f t="shared" si="1"/>
        <v>500</v>
      </c>
      <c r="M127" s="77" t="s">
        <v>199</v>
      </c>
      <c r="N127" s="93" t="s">
        <v>61</v>
      </c>
    </row>
    <row r="128" spans="1:14" ht="16" customHeight="1" x14ac:dyDescent="0.15">
      <c r="A128" s="75" t="s">
        <v>206</v>
      </c>
      <c r="B128" s="88" t="s">
        <v>342</v>
      </c>
      <c r="C128" s="88" t="s">
        <v>344</v>
      </c>
      <c r="D128" s="77" t="s">
        <v>68</v>
      </c>
      <c r="E128" s="84">
        <v>700</v>
      </c>
      <c r="F128" s="77">
        <v>1</v>
      </c>
      <c r="G128" s="77" t="s">
        <v>171</v>
      </c>
      <c r="H128" s="88" t="s">
        <v>330</v>
      </c>
      <c r="I128" s="95">
        <v>130</v>
      </c>
      <c r="J128" s="77" t="s">
        <v>10</v>
      </c>
      <c r="K128" s="97">
        <f>IFERROR(IF(LEFT(G128,3)="BTP",INDEX(tblBanThanhPhamMau[Giá/ĐV định lượng],MATCH(G128,tblBanThanhPhamMau[Mã BTP],0)),INDEX(tblNguyenLieuMau[Giá/ĐV định lượng],MATCH(G128,tblNguyenLieuMau[Mã NL],0))),0)</f>
        <v>12</v>
      </c>
      <c r="L128" s="99">
        <f t="shared" si="1"/>
        <v>1560</v>
      </c>
      <c r="M128" s="77" t="s">
        <v>197</v>
      </c>
      <c r="N128" s="93" t="s">
        <v>198</v>
      </c>
    </row>
    <row r="129" spans="1:14" ht="16" customHeight="1" x14ac:dyDescent="0.15">
      <c r="A129" s="75" t="s">
        <v>206</v>
      </c>
      <c r="B129" s="88" t="s">
        <v>342</v>
      </c>
      <c r="C129" s="88" t="s">
        <v>344</v>
      </c>
      <c r="D129" s="77" t="s">
        <v>68</v>
      </c>
      <c r="E129" s="84">
        <v>700</v>
      </c>
      <c r="F129" s="77">
        <v>2</v>
      </c>
      <c r="G129" s="77" t="s">
        <v>106</v>
      </c>
      <c r="H129" s="88" t="s">
        <v>25</v>
      </c>
      <c r="I129" s="95">
        <v>15</v>
      </c>
      <c r="J129" s="77" t="s">
        <v>10</v>
      </c>
      <c r="K129" s="97">
        <f>IFERROR(IF(LEFT(G129,3)="BTP",INDEX(tblBanThanhPhamMau[Giá/ĐV định lượng],MATCH(G129,tblBanThanhPhamMau[Mã BTP],0)),INDEX(tblNguyenLieuMau[Giá/ĐV định lượng],MATCH(G129,tblNguyenLieuMau[Mã NL],0))),0)</f>
        <v>19.600000000000001</v>
      </c>
      <c r="L129" s="99">
        <f t="shared" si="1"/>
        <v>294</v>
      </c>
      <c r="M129" s="77" t="s">
        <v>199</v>
      </c>
      <c r="N129" s="93" t="s">
        <v>198</v>
      </c>
    </row>
    <row r="130" spans="1:14" ht="16" customHeight="1" x14ac:dyDescent="0.15">
      <c r="A130" s="75" t="s">
        <v>206</v>
      </c>
      <c r="B130" s="88" t="s">
        <v>342</v>
      </c>
      <c r="C130" s="88" t="s">
        <v>344</v>
      </c>
      <c r="D130" s="77" t="s">
        <v>68</v>
      </c>
      <c r="E130" s="84">
        <v>700</v>
      </c>
      <c r="F130" s="77">
        <v>3</v>
      </c>
      <c r="G130" s="77" t="s">
        <v>99</v>
      </c>
      <c r="H130" s="88" t="s">
        <v>18</v>
      </c>
      <c r="I130" s="95">
        <v>30</v>
      </c>
      <c r="J130" s="77" t="s">
        <v>4</v>
      </c>
      <c r="K130" s="97">
        <f>IFERROR(IF(LEFT(G130,3)="BTP",INDEX(tblBanThanhPhamMau[Giá/ĐV định lượng],MATCH(G130,tblBanThanhPhamMau[Mã BTP],0)),INDEX(tblNguyenLieuMau[Giá/ĐV định lượng],MATCH(G130,tblNguyenLieuMau[Mã NL],0))),0)</f>
        <v>43.613707165109034</v>
      </c>
      <c r="L130" s="99">
        <f t="shared" si="1"/>
        <v>1308.4112149532709</v>
      </c>
      <c r="M130" s="77" t="s">
        <v>199</v>
      </c>
      <c r="N130" s="93" t="s">
        <v>198</v>
      </c>
    </row>
    <row r="131" spans="1:14" ht="16" customHeight="1" x14ac:dyDescent="0.15">
      <c r="A131" s="75" t="s">
        <v>206</v>
      </c>
      <c r="B131" s="88" t="s">
        <v>342</v>
      </c>
      <c r="C131" s="88" t="s">
        <v>344</v>
      </c>
      <c r="D131" s="77" t="s">
        <v>68</v>
      </c>
      <c r="E131" s="84">
        <v>700</v>
      </c>
      <c r="F131" s="77">
        <v>4</v>
      </c>
      <c r="G131" s="77" t="s">
        <v>98</v>
      </c>
      <c r="H131" s="88" t="s">
        <v>17</v>
      </c>
      <c r="I131" s="95">
        <v>40</v>
      </c>
      <c r="J131" s="77" t="s">
        <v>10</v>
      </c>
      <c r="K131" s="97">
        <f>IFERROR(IF(LEFT(G131,3)="BTP",INDEX(tblBanThanhPhamMau[Giá/ĐV định lượng],MATCH(G131,tblBanThanhPhamMau[Mã BTP],0)),INDEX(tblNguyenLieuMau[Giá/ĐV định lượng],MATCH(G131,tblNguyenLieuMau[Mã NL],0))),0)</f>
        <v>86</v>
      </c>
      <c r="L131" s="99">
        <f t="shared" si="1"/>
        <v>3440</v>
      </c>
      <c r="M131" s="77" t="s">
        <v>199</v>
      </c>
      <c r="N131" s="93" t="s">
        <v>198</v>
      </c>
    </row>
    <row r="132" spans="1:14" ht="16" customHeight="1" x14ac:dyDescent="0.15">
      <c r="A132" s="75" t="s">
        <v>206</v>
      </c>
      <c r="B132" s="88" t="s">
        <v>342</v>
      </c>
      <c r="C132" s="88" t="s">
        <v>344</v>
      </c>
      <c r="D132" s="77" t="s">
        <v>68</v>
      </c>
      <c r="E132" s="84">
        <v>700</v>
      </c>
      <c r="F132" s="77">
        <v>5</v>
      </c>
      <c r="G132" s="77" t="s">
        <v>100</v>
      </c>
      <c r="H132" s="88" t="s">
        <v>19</v>
      </c>
      <c r="I132" s="95">
        <v>50</v>
      </c>
      <c r="J132" s="77" t="s">
        <v>4</v>
      </c>
      <c r="K132" s="97">
        <f>IFERROR(IF(LEFT(G132,3)="BTP",INDEX(tblBanThanhPhamMau[Giá/ĐV định lượng],MATCH(G132,tblBanThanhPhamMau[Mã BTP],0)),INDEX(tblNguyenLieuMau[Giá/ĐV định lượng],MATCH(G132,tblNguyenLieuMau[Mã NL],0))),0)</f>
        <v>27</v>
      </c>
      <c r="L132" s="99">
        <f t="shared" ref="L132:L195" si="2">I132*K132</f>
        <v>1350</v>
      </c>
      <c r="M132" s="77" t="s">
        <v>199</v>
      </c>
      <c r="N132" s="93" t="s">
        <v>198</v>
      </c>
    </row>
    <row r="133" spans="1:14" ht="16" customHeight="1" x14ac:dyDescent="0.15">
      <c r="A133" s="75" t="s">
        <v>206</v>
      </c>
      <c r="B133" s="88" t="s">
        <v>342</v>
      </c>
      <c r="C133" s="88" t="s">
        <v>344</v>
      </c>
      <c r="D133" s="77" t="s">
        <v>68</v>
      </c>
      <c r="E133" s="84">
        <v>700</v>
      </c>
      <c r="F133" s="77">
        <v>6</v>
      </c>
      <c r="G133" s="77" t="s">
        <v>102</v>
      </c>
      <c r="H133" s="88" t="s">
        <v>21</v>
      </c>
      <c r="I133" s="95">
        <v>300</v>
      </c>
      <c r="J133" s="77" t="s">
        <v>4</v>
      </c>
      <c r="K133" s="97">
        <f>IFERROR(IF(LEFT(G133,3)="BTP",INDEX(tblBanThanhPhamMau[Giá/ĐV định lượng],MATCH(G133,tblBanThanhPhamMau[Mã BTP],0)),INDEX(tblNguyenLieuMau[Giá/ĐV định lượng],MATCH(G133,tblNguyenLieuMau[Mã NL],0))),0)</f>
        <v>1.2222222222222223</v>
      </c>
      <c r="L133" s="99">
        <f t="shared" si="2"/>
        <v>366.66666666666669</v>
      </c>
      <c r="M133" s="77" t="s">
        <v>199</v>
      </c>
      <c r="N133" s="93" t="s">
        <v>198</v>
      </c>
    </row>
    <row r="134" spans="1:14" ht="16" customHeight="1" x14ac:dyDescent="0.15">
      <c r="A134" s="75" t="s">
        <v>206</v>
      </c>
      <c r="B134" s="88" t="s">
        <v>342</v>
      </c>
      <c r="C134" s="88" t="s">
        <v>344</v>
      </c>
      <c r="D134" s="77" t="s">
        <v>68</v>
      </c>
      <c r="E134" s="84">
        <v>700</v>
      </c>
      <c r="F134" s="77">
        <v>7</v>
      </c>
      <c r="G134" s="77" t="s">
        <v>175</v>
      </c>
      <c r="H134" s="88" t="s">
        <v>331</v>
      </c>
      <c r="I134" s="95">
        <v>50</v>
      </c>
      <c r="J134" s="77" t="s">
        <v>4</v>
      </c>
      <c r="K134" s="97">
        <f>IFERROR(IF(LEFT(G134,3)="BTP",INDEX(tblBanThanhPhamMau[Giá/ĐV định lượng],MATCH(G134,tblBanThanhPhamMau[Mã BTP],0)),INDEX(tblNguyenLieuMau[Giá/ĐV định lượng],MATCH(G134,tblNguyenLieuMau[Mã NL],0))),0)</f>
        <v>21.929333333333332</v>
      </c>
      <c r="L134" s="99">
        <f t="shared" si="2"/>
        <v>1096.4666666666667</v>
      </c>
      <c r="M134" s="77" t="s">
        <v>197</v>
      </c>
      <c r="N134" s="93" t="s">
        <v>198</v>
      </c>
    </row>
    <row r="135" spans="1:14" ht="16" customHeight="1" x14ac:dyDescent="0.15">
      <c r="A135" s="75" t="s">
        <v>206</v>
      </c>
      <c r="B135" s="88" t="s">
        <v>342</v>
      </c>
      <c r="C135" s="88" t="s">
        <v>344</v>
      </c>
      <c r="D135" s="77" t="s">
        <v>68</v>
      </c>
      <c r="E135" s="84">
        <v>700</v>
      </c>
      <c r="F135" s="77">
        <v>8</v>
      </c>
      <c r="G135" s="77" t="s">
        <v>136</v>
      </c>
      <c r="H135" s="88" t="s">
        <v>314</v>
      </c>
      <c r="I135" s="95">
        <v>1</v>
      </c>
      <c r="J135" s="77" t="s">
        <v>62</v>
      </c>
      <c r="K135" s="97">
        <f>IFERROR(IF(LEFT(G135,3)="BTP",INDEX(tblBanThanhPhamMau[Giá/ĐV định lượng],MATCH(G135,tblBanThanhPhamMau[Mã BTP],0)),INDEX(tblNguyenLieuMau[Giá/ĐV định lượng],MATCH(G135,tblNguyenLieuMau[Mã NL],0))),0)</f>
        <v>1900</v>
      </c>
      <c r="L135" s="99">
        <f t="shared" si="2"/>
        <v>1900</v>
      </c>
      <c r="M135" s="77" t="s">
        <v>199</v>
      </c>
      <c r="N135" s="93" t="s">
        <v>61</v>
      </c>
    </row>
    <row r="136" spans="1:14" ht="16" customHeight="1" x14ac:dyDescent="0.15">
      <c r="A136" s="75" t="s">
        <v>206</v>
      </c>
      <c r="B136" s="88" t="s">
        <v>342</v>
      </c>
      <c r="C136" s="88" t="s">
        <v>344</v>
      </c>
      <c r="D136" s="77" t="s">
        <v>68</v>
      </c>
      <c r="E136" s="84">
        <v>700</v>
      </c>
      <c r="F136" s="77">
        <v>9</v>
      </c>
      <c r="G136" s="77" t="s">
        <v>139</v>
      </c>
      <c r="H136" s="88" t="s">
        <v>63</v>
      </c>
      <c r="I136" s="95">
        <v>1</v>
      </c>
      <c r="J136" s="77" t="s">
        <v>62</v>
      </c>
      <c r="K136" s="97">
        <f>IFERROR(IF(LEFT(G136,3)="BTP",INDEX(tblBanThanhPhamMau[Giá/ĐV định lượng],MATCH(G136,tblBanThanhPhamMau[Mã BTP],0)),INDEX(tblNguyenLieuMau[Giá/ĐV định lượng],MATCH(G136,tblNguyenLieuMau[Mã NL],0))),0)</f>
        <v>650</v>
      </c>
      <c r="L136" s="99">
        <f t="shared" si="2"/>
        <v>650</v>
      </c>
      <c r="M136" s="77" t="s">
        <v>199</v>
      </c>
      <c r="N136" s="93" t="s">
        <v>61</v>
      </c>
    </row>
    <row r="137" spans="1:14" ht="16" customHeight="1" x14ac:dyDescent="0.15">
      <c r="A137" s="75" t="s">
        <v>206</v>
      </c>
      <c r="B137" s="88" t="s">
        <v>342</v>
      </c>
      <c r="C137" s="88" t="s">
        <v>344</v>
      </c>
      <c r="D137" s="77" t="s">
        <v>68</v>
      </c>
      <c r="E137" s="84">
        <v>700</v>
      </c>
      <c r="F137" s="77">
        <v>10</v>
      </c>
      <c r="G137" s="77" t="s">
        <v>144</v>
      </c>
      <c r="H137" s="88" t="s">
        <v>320</v>
      </c>
      <c r="I137" s="95">
        <v>1</v>
      </c>
      <c r="J137" s="77" t="s">
        <v>62</v>
      </c>
      <c r="K137" s="97">
        <f>IFERROR(IF(LEFT(G137,3)="BTP",INDEX(tblBanThanhPhamMau[Giá/ĐV định lượng],MATCH(G137,tblBanThanhPhamMau[Mã BTP],0)),INDEX(tblNguyenLieuMau[Giá/ĐV định lượng],MATCH(G137,tblNguyenLieuMau[Mã NL],0))),0)</f>
        <v>360</v>
      </c>
      <c r="L137" s="99">
        <f t="shared" si="2"/>
        <v>360</v>
      </c>
      <c r="M137" s="77" t="s">
        <v>199</v>
      </c>
      <c r="N137" s="93" t="s">
        <v>61</v>
      </c>
    </row>
    <row r="138" spans="1:14" ht="16" customHeight="1" x14ac:dyDescent="0.15">
      <c r="A138" s="75" t="s">
        <v>206</v>
      </c>
      <c r="B138" s="88" t="s">
        <v>342</v>
      </c>
      <c r="C138" s="88" t="s">
        <v>344</v>
      </c>
      <c r="D138" s="77" t="s">
        <v>68</v>
      </c>
      <c r="E138" s="84">
        <v>700</v>
      </c>
      <c r="F138" s="77">
        <v>11</v>
      </c>
      <c r="G138" s="77" t="s">
        <v>145</v>
      </c>
      <c r="H138" s="88" t="s">
        <v>65</v>
      </c>
      <c r="I138" s="95">
        <v>1</v>
      </c>
      <c r="J138" s="77" t="s">
        <v>62</v>
      </c>
      <c r="K138" s="97">
        <f>IFERROR(IF(LEFT(G138,3)="BTP",INDEX(tblBanThanhPhamMau[Giá/ĐV định lượng],MATCH(G138,tblBanThanhPhamMau[Mã BTP],0)),INDEX(tblNguyenLieuMau[Giá/ĐV định lượng],MATCH(G138,tblNguyenLieuMau[Mã NL],0))),0)</f>
        <v>500</v>
      </c>
      <c r="L138" s="99">
        <f t="shared" si="2"/>
        <v>500</v>
      </c>
      <c r="M138" s="77" t="s">
        <v>199</v>
      </c>
      <c r="N138" s="93" t="s">
        <v>61</v>
      </c>
    </row>
    <row r="139" spans="1:14" ht="16" customHeight="1" x14ac:dyDescent="0.15">
      <c r="A139" s="75" t="s">
        <v>206</v>
      </c>
      <c r="B139" s="88" t="s">
        <v>342</v>
      </c>
      <c r="C139" s="88" t="s">
        <v>344</v>
      </c>
      <c r="D139" s="77" t="s">
        <v>68</v>
      </c>
      <c r="E139" s="84">
        <v>700</v>
      </c>
      <c r="F139" s="77">
        <v>12</v>
      </c>
      <c r="G139" s="77" t="s">
        <v>146</v>
      </c>
      <c r="H139" s="88" t="s">
        <v>321</v>
      </c>
      <c r="I139" s="95">
        <v>1</v>
      </c>
      <c r="J139" s="77" t="s">
        <v>62</v>
      </c>
      <c r="K139" s="97">
        <f>IFERROR(IF(LEFT(G139,3)="BTP",INDEX(tblBanThanhPhamMau[Giá/ĐV định lượng],MATCH(G139,tblBanThanhPhamMau[Mã BTP],0)),INDEX(tblNguyenLieuMau[Giá/ĐV định lượng],MATCH(G139,tblNguyenLieuMau[Mã NL],0))),0)</f>
        <v>1500</v>
      </c>
      <c r="L139" s="99">
        <f t="shared" si="2"/>
        <v>1500</v>
      </c>
      <c r="M139" s="77" t="s">
        <v>199</v>
      </c>
      <c r="N139" s="93" t="s">
        <v>147</v>
      </c>
    </row>
    <row r="140" spans="1:14" ht="16" customHeight="1" x14ac:dyDescent="0.15">
      <c r="A140" s="75" t="s">
        <v>207</v>
      </c>
      <c r="B140" s="88" t="s">
        <v>342</v>
      </c>
      <c r="C140" s="88" t="s">
        <v>345</v>
      </c>
      <c r="D140" s="77" t="s">
        <v>67</v>
      </c>
      <c r="E140" s="84">
        <v>500</v>
      </c>
      <c r="F140" s="77">
        <v>1</v>
      </c>
      <c r="G140" s="77" t="s">
        <v>169</v>
      </c>
      <c r="H140" s="88" t="s">
        <v>328</v>
      </c>
      <c r="I140" s="95">
        <v>100</v>
      </c>
      <c r="J140" s="77" t="s">
        <v>10</v>
      </c>
      <c r="K140" s="97">
        <f>IFERROR(IF(LEFT(G140,3)="BTP",INDEX(tblBanThanhPhamMau[Giá/ĐV định lượng],MATCH(G140,tblBanThanhPhamMau[Mã BTP],0)),INDEX(tblNguyenLieuMau[Giá/ĐV định lượng],MATCH(G140,tblNguyenLieuMau[Mã NL],0))),0)</f>
        <v>12</v>
      </c>
      <c r="L140" s="99">
        <f t="shared" si="2"/>
        <v>1200</v>
      </c>
      <c r="M140" s="77" t="s">
        <v>197</v>
      </c>
      <c r="N140" s="93" t="s">
        <v>198</v>
      </c>
    </row>
    <row r="141" spans="1:14" ht="16" customHeight="1" x14ac:dyDescent="0.15">
      <c r="A141" s="75" t="s">
        <v>207</v>
      </c>
      <c r="B141" s="88" t="s">
        <v>342</v>
      </c>
      <c r="C141" s="88" t="s">
        <v>345</v>
      </c>
      <c r="D141" s="77" t="s">
        <v>67</v>
      </c>
      <c r="E141" s="84">
        <v>500</v>
      </c>
      <c r="F141" s="77">
        <v>2</v>
      </c>
      <c r="G141" s="77" t="s">
        <v>106</v>
      </c>
      <c r="H141" s="88" t="s">
        <v>25</v>
      </c>
      <c r="I141" s="95">
        <v>10</v>
      </c>
      <c r="J141" s="77" t="s">
        <v>10</v>
      </c>
      <c r="K141" s="97">
        <f>IFERROR(IF(LEFT(G141,3)="BTP",INDEX(tblBanThanhPhamMau[Giá/ĐV định lượng],MATCH(G141,tblBanThanhPhamMau[Mã BTP],0)),INDEX(tblNguyenLieuMau[Giá/ĐV định lượng],MATCH(G141,tblNguyenLieuMau[Mã NL],0))),0)</f>
        <v>19.600000000000001</v>
      </c>
      <c r="L141" s="99">
        <f t="shared" si="2"/>
        <v>196</v>
      </c>
      <c r="M141" s="77" t="s">
        <v>199</v>
      </c>
      <c r="N141" s="93" t="s">
        <v>198</v>
      </c>
    </row>
    <row r="142" spans="1:14" ht="16" customHeight="1" x14ac:dyDescent="0.15">
      <c r="A142" s="75" t="s">
        <v>207</v>
      </c>
      <c r="B142" s="88" t="s">
        <v>342</v>
      </c>
      <c r="C142" s="88" t="s">
        <v>345</v>
      </c>
      <c r="D142" s="77" t="s">
        <v>67</v>
      </c>
      <c r="E142" s="84">
        <v>500</v>
      </c>
      <c r="F142" s="77">
        <v>3</v>
      </c>
      <c r="G142" s="77" t="s">
        <v>99</v>
      </c>
      <c r="H142" s="88" t="s">
        <v>18</v>
      </c>
      <c r="I142" s="95">
        <v>20</v>
      </c>
      <c r="J142" s="77" t="s">
        <v>4</v>
      </c>
      <c r="K142" s="97">
        <f>IFERROR(IF(LEFT(G142,3)="BTP",INDEX(tblBanThanhPhamMau[Giá/ĐV định lượng],MATCH(G142,tblBanThanhPhamMau[Mã BTP],0)),INDEX(tblNguyenLieuMau[Giá/ĐV định lượng],MATCH(G142,tblNguyenLieuMau[Mã NL],0))),0)</f>
        <v>43.613707165109034</v>
      </c>
      <c r="L142" s="99">
        <f t="shared" si="2"/>
        <v>872.27414330218062</v>
      </c>
      <c r="M142" s="77" t="s">
        <v>199</v>
      </c>
      <c r="N142" s="93" t="s">
        <v>198</v>
      </c>
    </row>
    <row r="143" spans="1:14" ht="16" customHeight="1" x14ac:dyDescent="0.15">
      <c r="A143" s="75" t="s">
        <v>207</v>
      </c>
      <c r="B143" s="88" t="s">
        <v>342</v>
      </c>
      <c r="C143" s="88" t="s">
        <v>345</v>
      </c>
      <c r="D143" s="77" t="s">
        <v>67</v>
      </c>
      <c r="E143" s="84">
        <v>500</v>
      </c>
      <c r="F143" s="77">
        <v>4</v>
      </c>
      <c r="G143" s="77" t="s">
        <v>98</v>
      </c>
      <c r="H143" s="88" t="s">
        <v>17</v>
      </c>
      <c r="I143" s="95">
        <v>30</v>
      </c>
      <c r="J143" s="77" t="s">
        <v>10</v>
      </c>
      <c r="K143" s="97">
        <f>IFERROR(IF(LEFT(G143,3)="BTP",INDEX(tblBanThanhPhamMau[Giá/ĐV định lượng],MATCH(G143,tblBanThanhPhamMau[Mã BTP],0)),INDEX(tblNguyenLieuMau[Giá/ĐV định lượng],MATCH(G143,tblNguyenLieuMau[Mã NL],0))),0)</f>
        <v>86</v>
      </c>
      <c r="L143" s="99">
        <f t="shared" si="2"/>
        <v>2580</v>
      </c>
      <c r="M143" s="77" t="s">
        <v>199</v>
      </c>
      <c r="N143" s="93" t="s">
        <v>198</v>
      </c>
    </row>
    <row r="144" spans="1:14" ht="16" customHeight="1" x14ac:dyDescent="0.15">
      <c r="A144" s="75" t="s">
        <v>207</v>
      </c>
      <c r="B144" s="88" t="s">
        <v>342</v>
      </c>
      <c r="C144" s="88" t="s">
        <v>345</v>
      </c>
      <c r="D144" s="77" t="s">
        <v>67</v>
      </c>
      <c r="E144" s="84">
        <v>500</v>
      </c>
      <c r="F144" s="77">
        <v>5</v>
      </c>
      <c r="G144" s="77" t="s">
        <v>100</v>
      </c>
      <c r="H144" s="88" t="s">
        <v>19</v>
      </c>
      <c r="I144" s="95">
        <v>40</v>
      </c>
      <c r="J144" s="77" t="s">
        <v>4</v>
      </c>
      <c r="K144" s="97">
        <f>IFERROR(IF(LEFT(G144,3)="BTP",INDEX(tblBanThanhPhamMau[Giá/ĐV định lượng],MATCH(G144,tblBanThanhPhamMau[Mã BTP],0)),INDEX(tblNguyenLieuMau[Giá/ĐV định lượng],MATCH(G144,tblNguyenLieuMau[Mã NL],0))),0)</f>
        <v>27</v>
      </c>
      <c r="L144" s="99">
        <f t="shared" si="2"/>
        <v>1080</v>
      </c>
      <c r="M144" s="77" t="s">
        <v>199</v>
      </c>
      <c r="N144" s="93" t="s">
        <v>198</v>
      </c>
    </row>
    <row r="145" spans="1:14" ht="16" customHeight="1" x14ac:dyDescent="0.15">
      <c r="A145" s="75" t="s">
        <v>207</v>
      </c>
      <c r="B145" s="88" t="s">
        <v>342</v>
      </c>
      <c r="C145" s="88" t="s">
        <v>345</v>
      </c>
      <c r="D145" s="77" t="s">
        <v>67</v>
      </c>
      <c r="E145" s="84">
        <v>500</v>
      </c>
      <c r="F145" s="77">
        <v>6</v>
      </c>
      <c r="G145" s="77" t="s">
        <v>102</v>
      </c>
      <c r="H145" s="88" t="s">
        <v>21</v>
      </c>
      <c r="I145" s="95">
        <v>200</v>
      </c>
      <c r="J145" s="77" t="s">
        <v>4</v>
      </c>
      <c r="K145" s="97">
        <f>IFERROR(IF(LEFT(G145,3)="BTP",INDEX(tblBanThanhPhamMau[Giá/ĐV định lượng],MATCH(G145,tblBanThanhPhamMau[Mã BTP],0)),INDEX(tblNguyenLieuMau[Giá/ĐV định lượng],MATCH(G145,tblNguyenLieuMau[Mã NL],0))),0)</f>
        <v>1.2222222222222223</v>
      </c>
      <c r="L145" s="99">
        <f t="shared" si="2"/>
        <v>244.44444444444446</v>
      </c>
      <c r="M145" s="77" t="s">
        <v>199</v>
      </c>
      <c r="N145" s="93" t="s">
        <v>198</v>
      </c>
    </row>
    <row r="146" spans="1:14" ht="16" customHeight="1" x14ac:dyDescent="0.15">
      <c r="A146" s="75" t="s">
        <v>207</v>
      </c>
      <c r="B146" s="88" t="s">
        <v>342</v>
      </c>
      <c r="C146" s="88" t="s">
        <v>345</v>
      </c>
      <c r="D146" s="77" t="s">
        <v>67</v>
      </c>
      <c r="E146" s="84">
        <v>500</v>
      </c>
      <c r="F146" s="77">
        <v>7</v>
      </c>
      <c r="G146" s="77" t="s">
        <v>163</v>
      </c>
      <c r="H146" s="88" t="s">
        <v>325</v>
      </c>
      <c r="I146" s="95">
        <v>50</v>
      </c>
      <c r="J146" s="77" t="s">
        <v>4</v>
      </c>
      <c r="K146" s="97">
        <f>IFERROR(IF(LEFT(G146,3)="BTP",INDEX(tblBanThanhPhamMau[Giá/ĐV định lượng],MATCH(G146,tblBanThanhPhamMau[Mã BTP],0)),INDEX(tblNguyenLieuMau[Giá/ĐV định lượng],MATCH(G146,tblNguyenLieuMau[Mã NL],0))),0)</f>
        <v>17.846666666666668</v>
      </c>
      <c r="L146" s="99">
        <f t="shared" si="2"/>
        <v>892.33333333333337</v>
      </c>
      <c r="M146" s="77" t="s">
        <v>197</v>
      </c>
      <c r="N146" s="93" t="s">
        <v>198</v>
      </c>
    </row>
    <row r="147" spans="1:14" ht="16" customHeight="1" x14ac:dyDescent="0.15">
      <c r="A147" s="75" t="s">
        <v>207</v>
      </c>
      <c r="B147" s="88" t="s">
        <v>342</v>
      </c>
      <c r="C147" s="88" t="s">
        <v>345</v>
      </c>
      <c r="D147" s="77" t="s">
        <v>67</v>
      </c>
      <c r="E147" s="84">
        <v>500</v>
      </c>
      <c r="F147" s="77">
        <v>8</v>
      </c>
      <c r="G147" s="77" t="s">
        <v>135</v>
      </c>
      <c r="H147" s="88" t="s">
        <v>313</v>
      </c>
      <c r="I147" s="95">
        <v>1</v>
      </c>
      <c r="J147" s="77" t="s">
        <v>62</v>
      </c>
      <c r="K147" s="97">
        <f>IFERROR(IF(LEFT(G147,3)="BTP",INDEX(tblBanThanhPhamMau[Giá/ĐV định lượng],MATCH(G147,tblBanThanhPhamMau[Mã BTP],0)),INDEX(tblNguyenLieuMau[Giá/ĐV định lượng],MATCH(G147,tblNguyenLieuMau[Mã NL],0))),0)</f>
        <v>1800</v>
      </c>
      <c r="L147" s="99">
        <f t="shared" si="2"/>
        <v>1800</v>
      </c>
      <c r="M147" s="77" t="s">
        <v>199</v>
      </c>
      <c r="N147" s="93" t="s">
        <v>61</v>
      </c>
    </row>
    <row r="148" spans="1:14" ht="16" customHeight="1" x14ac:dyDescent="0.15">
      <c r="A148" s="75" t="s">
        <v>207</v>
      </c>
      <c r="B148" s="88" t="s">
        <v>342</v>
      </c>
      <c r="C148" s="88" t="s">
        <v>345</v>
      </c>
      <c r="D148" s="77" t="s">
        <v>67</v>
      </c>
      <c r="E148" s="84">
        <v>500</v>
      </c>
      <c r="F148" s="77">
        <v>9</v>
      </c>
      <c r="G148" s="77" t="s">
        <v>139</v>
      </c>
      <c r="H148" s="88" t="s">
        <v>63</v>
      </c>
      <c r="I148" s="95">
        <v>1</v>
      </c>
      <c r="J148" s="77" t="s">
        <v>62</v>
      </c>
      <c r="K148" s="97">
        <f>IFERROR(IF(LEFT(G148,3)="BTP",INDEX(tblBanThanhPhamMau[Giá/ĐV định lượng],MATCH(G148,tblBanThanhPhamMau[Mã BTP],0)),INDEX(tblNguyenLieuMau[Giá/ĐV định lượng],MATCH(G148,tblNguyenLieuMau[Mã NL],0))),0)</f>
        <v>650</v>
      </c>
      <c r="L148" s="99">
        <f t="shared" si="2"/>
        <v>650</v>
      </c>
      <c r="M148" s="77" t="s">
        <v>199</v>
      </c>
      <c r="N148" s="93" t="s">
        <v>61</v>
      </c>
    </row>
    <row r="149" spans="1:14" ht="16" customHeight="1" x14ac:dyDescent="0.15">
      <c r="A149" s="75" t="s">
        <v>207</v>
      </c>
      <c r="B149" s="88" t="s">
        <v>342</v>
      </c>
      <c r="C149" s="88" t="s">
        <v>345</v>
      </c>
      <c r="D149" s="77" t="s">
        <v>67</v>
      </c>
      <c r="E149" s="84">
        <v>500</v>
      </c>
      <c r="F149" s="77">
        <v>10</v>
      </c>
      <c r="G149" s="77" t="s">
        <v>144</v>
      </c>
      <c r="H149" s="88" t="s">
        <v>320</v>
      </c>
      <c r="I149" s="95">
        <v>1</v>
      </c>
      <c r="J149" s="77" t="s">
        <v>62</v>
      </c>
      <c r="K149" s="97">
        <f>IFERROR(IF(LEFT(G149,3)="BTP",INDEX(tblBanThanhPhamMau[Giá/ĐV định lượng],MATCH(G149,tblBanThanhPhamMau[Mã BTP],0)),INDEX(tblNguyenLieuMau[Giá/ĐV định lượng],MATCH(G149,tblNguyenLieuMau[Mã NL],0))),0)</f>
        <v>360</v>
      </c>
      <c r="L149" s="99">
        <f t="shared" si="2"/>
        <v>360</v>
      </c>
      <c r="M149" s="77" t="s">
        <v>199</v>
      </c>
      <c r="N149" s="93" t="s">
        <v>61</v>
      </c>
    </row>
    <row r="150" spans="1:14" ht="16" customHeight="1" x14ac:dyDescent="0.15">
      <c r="A150" s="75" t="s">
        <v>207</v>
      </c>
      <c r="B150" s="88" t="s">
        <v>342</v>
      </c>
      <c r="C150" s="88" t="s">
        <v>345</v>
      </c>
      <c r="D150" s="77" t="s">
        <v>67</v>
      </c>
      <c r="E150" s="84">
        <v>500</v>
      </c>
      <c r="F150" s="77">
        <v>11</v>
      </c>
      <c r="G150" s="77" t="s">
        <v>145</v>
      </c>
      <c r="H150" s="88" t="s">
        <v>65</v>
      </c>
      <c r="I150" s="95">
        <v>1</v>
      </c>
      <c r="J150" s="77" t="s">
        <v>62</v>
      </c>
      <c r="K150" s="97">
        <f>IFERROR(IF(LEFT(G150,3)="BTP",INDEX(tblBanThanhPhamMau[Giá/ĐV định lượng],MATCH(G150,tblBanThanhPhamMau[Mã BTP],0)),INDEX(tblNguyenLieuMau[Giá/ĐV định lượng],MATCH(G150,tblNguyenLieuMau[Mã NL],0))),0)</f>
        <v>500</v>
      </c>
      <c r="L150" s="99">
        <f t="shared" si="2"/>
        <v>500</v>
      </c>
      <c r="M150" s="77" t="s">
        <v>199</v>
      </c>
      <c r="N150" s="93" t="s">
        <v>61</v>
      </c>
    </row>
    <row r="151" spans="1:14" ht="16" customHeight="1" x14ac:dyDescent="0.15">
      <c r="A151" s="75" t="s">
        <v>207</v>
      </c>
      <c r="B151" s="88" t="s">
        <v>342</v>
      </c>
      <c r="C151" s="88" t="s">
        <v>345</v>
      </c>
      <c r="D151" s="77" t="s">
        <v>68</v>
      </c>
      <c r="E151" s="84">
        <v>700</v>
      </c>
      <c r="F151" s="77">
        <v>1</v>
      </c>
      <c r="G151" s="77" t="s">
        <v>169</v>
      </c>
      <c r="H151" s="88" t="s">
        <v>328</v>
      </c>
      <c r="I151" s="95">
        <v>130</v>
      </c>
      <c r="J151" s="77" t="s">
        <v>10</v>
      </c>
      <c r="K151" s="97">
        <f>IFERROR(IF(LEFT(G151,3)="BTP",INDEX(tblBanThanhPhamMau[Giá/ĐV định lượng],MATCH(G151,tblBanThanhPhamMau[Mã BTP],0)),INDEX(tblNguyenLieuMau[Giá/ĐV định lượng],MATCH(G151,tblNguyenLieuMau[Mã NL],0))),0)</f>
        <v>12</v>
      </c>
      <c r="L151" s="99">
        <f t="shared" si="2"/>
        <v>1560</v>
      </c>
      <c r="M151" s="77" t="s">
        <v>197</v>
      </c>
      <c r="N151" s="93" t="s">
        <v>198</v>
      </c>
    </row>
    <row r="152" spans="1:14" ht="16" customHeight="1" x14ac:dyDescent="0.15">
      <c r="A152" s="75" t="s">
        <v>207</v>
      </c>
      <c r="B152" s="88" t="s">
        <v>342</v>
      </c>
      <c r="C152" s="88" t="s">
        <v>345</v>
      </c>
      <c r="D152" s="77" t="s">
        <v>68</v>
      </c>
      <c r="E152" s="84">
        <v>700</v>
      </c>
      <c r="F152" s="77">
        <v>2</v>
      </c>
      <c r="G152" s="77" t="s">
        <v>106</v>
      </c>
      <c r="H152" s="88" t="s">
        <v>25</v>
      </c>
      <c r="I152" s="95">
        <v>15</v>
      </c>
      <c r="J152" s="77" t="s">
        <v>10</v>
      </c>
      <c r="K152" s="97">
        <f>IFERROR(IF(LEFT(G152,3)="BTP",INDEX(tblBanThanhPhamMau[Giá/ĐV định lượng],MATCH(G152,tblBanThanhPhamMau[Mã BTP],0)),INDEX(tblNguyenLieuMau[Giá/ĐV định lượng],MATCH(G152,tblNguyenLieuMau[Mã NL],0))),0)</f>
        <v>19.600000000000001</v>
      </c>
      <c r="L152" s="99">
        <f t="shared" si="2"/>
        <v>294</v>
      </c>
      <c r="M152" s="77" t="s">
        <v>199</v>
      </c>
      <c r="N152" s="93" t="s">
        <v>198</v>
      </c>
    </row>
    <row r="153" spans="1:14" ht="16" customHeight="1" x14ac:dyDescent="0.15">
      <c r="A153" s="75" t="s">
        <v>207</v>
      </c>
      <c r="B153" s="88" t="s">
        <v>342</v>
      </c>
      <c r="C153" s="88" t="s">
        <v>345</v>
      </c>
      <c r="D153" s="77" t="s">
        <v>68</v>
      </c>
      <c r="E153" s="84">
        <v>700</v>
      </c>
      <c r="F153" s="77">
        <v>3</v>
      </c>
      <c r="G153" s="77" t="s">
        <v>99</v>
      </c>
      <c r="H153" s="88" t="s">
        <v>18</v>
      </c>
      <c r="I153" s="95">
        <v>30</v>
      </c>
      <c r="J153" s="77" t="s">
        <v>4</v>
      </c>
      <c r="K153" s="97">
        <f>IFERROR(IF(LEFT(G153,3)="BTP",INDEX(tblBanThanhPhamMau[Giá/ĐV định lượng],MATCH(G153,tblBanThanhPhamMau[Mã BTP],0)),INDEX(tblNguyenLieuMau[Giá/ĐV định lượng],MATCH(G153,tblNguyenLieuMau[Mã NL],0))),0)</f>
        <v>43.613707165109034</v>
      </c>
      <c r="L153" s="99">
        <f t="shared" si="2"/>
        <v>1308.4112149532709</v>
      </c>
      <c r="M153" s="77" t="s">
        <v>199</v>
      </c>
      <c r="N153" s="93" t="s">
        <v>198</v>
      </c>
    </row>
    <row r="154" spans="1:14" ht="16" customHeight="1" x14ac:dyDescent="0.15">
      <c r="A154" s="75" t="s">
        <v>207</v>
      </c>
      <c r="B154" s="88" t="s">
        <v>342</v>
      </c>
      <c r="C154" s="88" t="s">
        <v>345</v>
      </c>
      <c r="D154" s="77" t="s">
        <v>68</v>
      </c>
      <c r="E154" s="84">
        <v>700</v>
      </c>
      <c r="F154" s="77">
        <v>4</v>
      </c>
      <c r="G154" s="77" t="s">
        <v>98</v>
      </c>
      <c r="H154" s="88" t="s">
        <v>17</v>
      </c>
      <c r="I154" s="95">
        <v>40</v>
      </c>
      <c r="J154" s="77" t="s">
        <v>10</v>
      </c>
      <c r="K154" s="97">
        <f>IFERROR(IF(LEFT(G154,3)="BTP",INDEX(tblBanThanhPhamMau[Giá/ĐV định lượng],MATCH(G154,tblBanThanhPhamMau[Mã BTP],0)),INDEX(tblNguyenLieuMau[Giá/ĐV định lượng],MATCH(G154,tblNguyenLieuMau[Mã NL],0))),0)</f>
        <v>86</v>
      </c>
      <c r="L154" s="99">
        <f t="shared" si="2"/>
        <v>3440</v>
      </c>
      <c r="M154" s="77" t="s">
        <v>199</v>
      </c>
      <c r="N154" s="93" t="s">
        <v>198</v>
      </c>
    </row>
    <row r="155" spans="1:14" ht="16" customHeight="1" x14ac:dyDescent="0.15">
      <c r="A155" s="75" t="s">
        <v>207</v>
      </c>
      <c r="B155" s="88" t="s">
        <v>342</v>
      </c>
      <c r="C155" s="88" t="s">
        <v>345</v>
      </c>
      <c r="D155" s="77" t="s">
        <v>68</v>
      </c>
      <c r="E155" s="84">
        <v>700</v>
      </c>
      <c r="F155" s="77">
        <v>5</v>
      </c>
      <c r="G155" s="77" t="s">
        <v>100</v>
      </c>
      <c r="H155" s="88" t="s">
        <v>19</v>
      </c>
      <c r="I155" s="95">
        <v>50</v>
      </c>
      <c r="J155" s="77" t="s">
        <v>4</v>
      </c>
      <c r="K155" s="97">
        <f>IFERROR(IF(LEFT(G155,3)="BTP",INDEX(tblBanThanhPhamMau[Giá/ĐV định lượng],MATCH(G155,tblBanThanhPhamMau[Mã BTP],0)),INDEX(tblNguyenLieuMau[Giá/ĐV định lượng],MATCH(G155,tblNguyenLieuMau[Mã NL],0))),0)</f>
        <v>27</v>
      </c>
      <c r="L155" s="99">
        <f t="shared" si="2"/>
        <v>1350</v>
      </c>
      <c r="M155" s="77" t="s">
        <v>199</v>
      </c>
      <c r="N155" s="93" t="s">
        <v>198</v>
      </c>
    </row>
    <row r="156" spans="1:14" ht="16" customHeight="1" x14ac:dyDescent="0.15">
      <c r="A156" s="75" t="s">
        <v>207</v>
      </c>
      <c r="B156" s="88" t="s">
        <v>342</v>
      </c>
      <c r="C156" s="88" t="s">
        <v>345</v>
      </c>
      <c r="D156" s="77" t="s">
        <v>68</v>
      </c>
      <c r="E156" s="84">
        <v>700</v>
      </c>
      <c r="F156" s="77">
        <v>6</v>
      </c>
      <c r="G156" s="77" t="s">
        <v>102</v>
      </c>
      <c r="H156" s="88" t="s">
        <v>21</v>
      </c>
      <c r="I156" s="95">
        <v>300</v>
      </c>
      <c r="J156" s="77" t="s">
        <v>4</v>
      </c>
      <c r="K156" s="97">
        <f>IFERROR(IF(LEFT(G156,3)="BTP",INDEX(tblBanThanhPhamMau[Giá/ĐV định lượng],MATCH(G156,tblBanThanhPhamMau[Mã BTP],0)),INDEX(tblNguyenLieuMau[Giá/ĐV định lượng],MATCH(G156,tblNguyenLieuMau[Mã NL],0))),0)</f>
        <v>1.2222222222222223</v>
      </c>
      <c r="L156" s="99">
        <f t="shared" si="2"/>
        <v>366.66666666666669</v>
      </c>
      <c r="M156" s="77" t="s">
        <v>199</v>
      </c>
      <c r="N156" s="93" t="s">
        <v>198</v>
      </c>
    </row>
    <row r="157" spans="1:14" ht="16" customHeight="1" x14ac:dyDescent="0.15">
      <c r="A157" s="75" t="s">
        <v>207</v>
      </c>
      <c r="B157" s="88" t="s">
        <v>342</v>
      </c>
      <c r="C157" s="88" t="s">
        <v>345</v>
      </c>
      <c r="D157" s="77" t="s">
        <v>68</v>
      </c>
      <c r="E157" s="84">
        <v>700</v>
      </c>
      <c r="F157" s="77">
        <v>7</v>
      </c>
      <c r="G157" s="77" t="s">
        <v>163</v>
      </c>
      <c r="H157" s="88" t="s">
        <v>325</v>
      </c>
      <c r="I157" s="95">
        <v>50</v>
      </c>
      <c r="J157" s="77" t="s">
        <v>4</v>
      </c>
      <c r="K157" s="97">
        <f>IFERROR(IF(LEFT(G157,3)="BTP",INDEX(tblBanThanhPhamMau[Giá/ĐV định lượng],MATCH(G157,tblBanThanhPhamMau[Mã BTP],0)),INDEX(tblNguyenLieuMau[Giá/ĐV định lượng],MATCH(G157,tblNguyenLieuMau[Mã NL],0))),0)</f>
        <v>17.846666666666668</v>
      </c>
      <c r="L157" s="99">
        <f t="shared" si="2"/>
        <v>892.33333333333337</v>
      </c>
      <c r="M157" s="77" t="s">
        <v>197</v>
      </c>
      <c r="N157" s="93" t="s">
        <v>198</v>
      </c>
    </row>
    <row r="158" spans="1:14" ht="16" customHeight="1" x14ac:dyDescent="0.15">
      <c r="A158" s="75" t="s">
        <v>207</v>
      </c>
      <c r="B158" s="88" t="s">
        <v>342</v>
      </c>
      <c r="C158" s="88" t="s">
        <v>345</v>
      </c>
      <c r="D158" s="77" t="s">
        <v>68</v>
      </c>
      <c r="E158" s="84">
        <v>700</v>
      </c>
      <c r="F158" s="77">
        <v>8</v>
      </c>
      <c r="G158" s="77" t="s">
        <v>136</v>
      </c>
      <c r="H158" s="88" t="s">
        <v>314</v>
      </c>
      <c r="I158" s="95">
        <v>1</v>
      </c>
      <c r="J158" s="77" t="s">
        <v>62</v>
      </c>
      <c r="K158" s="97">
        <f>IFERROR(IF(LEFT(G158,3)="BTP",INDEX(tblBanThanhPhamMau[Giá/ĐV định lượng],MATCH(G158,tblBanThanhPhamMau[Mã BTP],0)),INDEX(tblNguyenLieuMau[Giá/ĐV định lượng],MATCH(G158,tblNguyenLieuMau[Mã NL],0))),0)</f>
        <v>1900</v>
      </c>
      <c r="L158" s="99">
        <f t="shared" si="2"/>
        <v>1900</v>
      </c>
      <c r="M158" s="77" t="s">
        <v>199</v>
      </c>
      <c r="N158" s="93" t="s">
        <v>61</v>
      </c>
    </row>
    <row r="159" spans="1:14" ht="16" customHeight="1" x14ac:dyDescent="0.15">
      <c r="A159" s="75" t="s">
        <v>207</v>
      </c>
      <c r="B159" s="88" t="s">
        <v>342</v>
      </c>
      <c r="C159" s="88" t="s">
        <v>345</v>
      </c>
      <c r="D159" s="77" t="s">
        <v>68</v>
      </c>
      <c r="E159" s="84">
        <v>700</v>
      </c>
      <c r="F159" s="77">
        <v>9</v>
      </c>
      <c r="G159" s="77" t="s">
        <v>139</v>
      </c>
      <c r="H159" s="88" t="s">
        <v>63</v>
      </c>
      <c r="I159" s="95">
        <v>1</v>
      </c>
      <c r="J159" s="77" t="s">
        <v>62</v>
      </c>
      <c r="K159" s="97">
        <f>IFERROR(IF(LEFT(G159,3)="BTP",INDEX(tblBanThanhPhamMau[Giá/ĐV định lượng],MATCH(G159,tblBanThanhPhamMau[Mã BTP],0)),INDEX(tblNguyenLieuMau[Giá/ĐV định lượng],MATCH(G159,tblNguyenLieuMau[Mã NL],0))),0)</f>
        <v>650</v>
      </c>
      <c r="L159" s="99">
        <f t="shared" si="2"/>
        <v>650</v>
      </c>
      <c r="M159" s="77" t="s">
        <v>199</v>
      </c>
      <c r="N159" s="93" t="s">
        <v>61</v>
      </c>
    </row>
    <row r="160" spans="1:14" ht="16" customHeight="1" x14ac:dyDescent="0.15">
      <c r="A160" s="75" t="s">
        <v>207</v>
      </c>
      <c r="B160" s="88" t="s">
        <v>342</v>
      </c>
      <c r="C160" s="88" t="s">
        <v>345</v>
      </c>
      <c r="D160" s="77" t="s">
        <v>68</v>
      </c>
      <c r="E160" s="84">
        <v>700</v>
      </c>
      <c r="F160" s="77">
        <v>10</v>
      </c>
      <c r="G160" s="77" t="s">
        <v>144</v>
      </c>
      <c r="H160" s="88" t="s">
        <v>320</v>
      </c>
      <c r="I160" s="95">
        <v>1</v>
      </c>
      <c r="J160" s="77" t="s">
        <v>62</v>
      </c>
      <c r="K160" s="97">
        <f>IFERROR(IF(LEFT(G160,3)="BTP",INDEX(tblBanThanhPhamMau[Giá/ĐV định lượng],MATCH(G160,tblBanThanhPhamMau[Mã BTP],0)),INDEX(tblNguyenLieuMau[Giá/ĐV định lượng],MATCH(G160,tblNguyenLieuMau[Mã NL],0))),0)</f>
        <v>360</v>
      </c>
      <c r="L160" s="99">
        <f t="shared" si="2"/>
        <v>360</v>
      </c>
      <c r="M160" s="77" t="s">
        <v>199</v>
      </c>
      <c r="N160" s="93" t="s">
        <v>61</v>
      </c>
    </row>
    <row r="161" spans="1:14" ht="16" customHeight="1" x14ac:dyDescent="0.15">
      <c r="A161" s="75" t="s">
        <v>207</v>
      </c>
      <c r="B161" s="88" t="s">
        <v>342</v>
      </c>
      <c r="C161" s="88" t="s">
        <v>345</v>
      </c>
      <c r="D161" s="77" t="s">
        <v>68</v>
      </c>
      <c r="E161" s="84">
        <v>700</v>
      </c>
      <c r="F161" s="77">
        <v>11</v>
      </c>
      <c r="G161" s="77" t="s">
        <v>145</v>
      </c>
      <c r="H161" s="88" t="s">
        <v>65</v>
      </c>
      <c r="I161" s="95">
        <v>1</v>
      </c>
      <c r="J161" s="77" t="s">
        <v>62</v>
      </c>
      <c r="K161" s="97">
        <f>IFERROR(IF(LEFT(G161,3)="BTP",INDEX(tblBanThanhPhamMau[Giá/ĐV định lượng],MATCH(G161,tblBanThanhPhamMau[Mã BTP],0)),INDEX(tblNguyenLieuMau[Giá/ĐV định lượng],MATCH(G161,tblNguyenLieuMau[Mã NL],0))),0)</f>
        <v>500</v>
      </c>
      <c r="L161" s="99">
        <f t="shared" si="2"/>
        <v>500</v>
      </c>
      <c r="M161" s="77" t="s">
        <v>199</v>
      </c>
      <c r="N161" s="93" t="s">
        <v>61</v>
      </c>
    </row>
    <row r="162" spans="1:14" ht="16" customHeight="1" x14ac:dyDescent="0.15">
      <c r="A162" s="75" t="s">
        <v>207</v>
      </c>
      <c r="B162" s="88" t="s">
        <v>342</v>
      </c>
      <c r="C162" s="88" t="s">
        <v>345</v>
      </c>
      <c r="D162" s="77" t="s">
        <v>68</v>
      </c>
      <c r="E162" s="84">
        <v>700</v>
      </c>
      <c r="F162" s="77">
        <v>12</v>
      </c>
      <c r="G162" s="77" t="s">
        <v>146</v>
      </c>
      <c r="H162" s="88" t="s">
        <v>321</v>
      </c>
      <c r="I162" s="95">
        <v>1</v>
      </c>
      <c r="J162" s="77" t="s">
        <v>62</v>
      </c>
      <c r="K162" s="97">
        <f>IFERROR(IF(LEFT(G162,3)="BTP",INDEX(tblBanThanhPhamMau[Giá/ĐV định lượng],MATCH(G162,tblBanThanhPhamMau[Mã BTP],0)),INDEX(tblNguyenLieuMau[Giá/ĐV định lượng],MATCH(G162,tblNguyenLieuMau[Mã NL],0))),0)</f>
        <v>1500</v>
      </c>
      <c r="L162" s="99">
        <f t="shared" si="2"/>
        <v>1500</v>
      </c>
      <c r="M162" s="77" t="s">
        <v>199</v>
      </c>
      <c r="N162" s="93" t="s">
        <v>147</v>
      </c>
    </row>
    <row r="163" spans="1:14" ht="16" customHeight="1" x14ac:dyDescent="0.15">
      <c r="A163" s="75" t="s">
        <v>208</v>
      </c>
      <c r="B163" s="88" t="s">
        <v>346</v>
      </c>
      <c r="C163" s="88" t="s">
        <v>347</v>
      </c>
      <c r="D163" s="77" t="s">
        <v>67</v>
      </c>
      <c r="E163" s="84">
        <v>500</v>
      </c>
      <c r="F163" s="77">
        <v>1</v>
      </c>
      <c r="G163" s="77" t="s">
        <v>169</v>
      </c>
      <c r="H163" s="88" t="s">
        <v>328</v>
      </c>
      <c r="I163" s="95">
        <v>100</v>
      </c>
      <c r="J163" s="77" t="s">
        <v>10</v>
      </c>
      <c r="K163" s="97">
        <f>IFERROR(IF(LEFT(G163,3)="BTP",INDEX(tblBanThanhPhamMau[Giá/ĐV định lượng],MATCH(G163,tblBanThanhPhamMau[Mã BTP],0)),INDEX(tblNguyenLieuMau[Giá/ĐV định lượng],MATCH(G163,tblNguyenLieuMau[Mã NL],0))),0)</f>
        <v>12</v>
      </c>
      <c r="L163" s="99">
        <f t="shared" si="2"/>
        <v>1200</v>
      </c>
      <c r="M163" s="77" t="s">
        <v>197</v>
      </c>
      <c r="N163" s="93" t="s">
        <v>198</v>
      </c>
    </row>
    <row r="164" spans="1:14" ht="16" customHeight="1" x14ac:dyDescent="0.15">
      <c r="A164" s="75" t="s">
        <v>208</v>
      </c>
      <c r="B164" s="88" t="s">
        <v>346</v>
      </c>
      <c r="C164" s="88" t="s">
        <v>347</v>
      </c>
      <c r="D164" s="77" t="s">
        <v>67</v>
      </c>
      <c r="E164" s="84">
        <v>500</v>
      </c>
      <c r="F164" s="77">
        <v>2</v>
      </c>
      <c r="G164" s="77" t="s">
        <v>106</v>
      </c>
      <c r="H164" s="88" t="s">
        <v>25</v>
      </c>
      <c r="I164" s="95">
        <v>10</v>
      </c>
      <c r="J164" s="77" t="s">
        <v>10</v>
      </c>
      <c r="K164" s="97">
        <f>IFERROR(IF(LEFT(G164,3)="BTP",INDEX(tblBanThanhPhamMau[Giá/ĐV định lượng],MATCH(G164,tblBanThanhPhamMau[Mã BTP],0)),INDEX(tblNguyenLieuMau[Giá/ĐV định lượng],MATCH(G164,tblNguyenLieuMau[Mã NL],0))),0)</f>
        <v>19.600000000000001</v>
      </c>
      <c r="L164" s="99">
        <f t="shared" si="2"/>
        <v>196</v>
      </c>
      <c r="M164" s="77" t="s">
        <v>199</v>
      </c>
      <c r="N164" s="93" t="s">
        <v>198</v>
      </c>
    </row>
    <row r="165" spans="1:14" ht="16" customHeight="1" x14ac:dyDescent="0.15">
      <c r="A165" s="75" t="s">
        <v>208</v>
      </c>
      <c r="B165" s="88" t="s">
        <v>346</v>
      </c>
      <c r="C165" s="88" t="s">
        <v>347</v>
      </c>
      <c r="D165" s="77" t="s">
        <v>67</v>
      </c>
      <c r="E165" s="84">
        <v>500</v>
      </c>
      <c r="F165" s="77">
        <v>3</v>
      </c>
      <c r="G165" s="77" t="s">
        <v>99</v>
      </c>
      <c r="H165" s="88" t="s">
        <v>18</v>
      </c>
      <c r="I165" s="95">
        <v>20</v>
      </c>
      <c r="J165" s="77" t="s">
        <v>4</v>
      </c>
      <c r="K165" s="97">
        <f>IFERROR(IF(LEFT(G165,3)="BTP",INDEX(tblBanThanhPhamMau[Giá/ĐV định lượng],MATCH(G165,tblBanThanhPhamMau[Mã BTP],0)),INDEX(tblNguyenLieuMau[Giá/ĐV định lượng],MATCH(G165,tblNguyenLieuMau[Mã NL],0))),0)</f>
        <v>43.613707165109034</v>
      </c>
      <c r="L165" s="99">
        <f t="shared" si="2"/>
        <v>872.27414330218062</v>
      </c>
      <c r="M165" s="77" t="s">
        <v>199</v>
      </c>
      <c r="N165" s="93" t="s">
        <v>198</v>
      </c>
    </row>
    <row r="166" spans="1:14" ht="16" customHeight="1" x14ac:dyDescent="0.15">
      <c r="A166" s="75" t="s">
        <v>208</v>
      </c>
      <c r="B166" s="88" t="s">
        <v>346</v>
      </c>
      <c r="C166" s="88" t="s">
        <v>347</v>
      </c>
      <c r="D166" s="77" t="s">
        <v>67</v>
      </c>
      <c r="E166" s="84">
        <v>500</v>
      </c>
      <c r="F166" s="77">
        <v>4</v>
      </c>
      <c r="G166" s="77" t="s">
        <v>98</v>
      </c>
      <c r="H166" s="88" t="s">
        <v>17</v>
      </c>
      <c r="I166" s="95">
        <v>30</v>
      </c>
      <c r="J166" s="77" t="s">
        <v>10</v>
      </c>
      <c r="K166" s="97">
        <f>IFERROR(IF(LEFT(G166,3)="BTP",INDEX(tblBanThanhPhamMau[Giá/ĐV định lượng],MATCH(G166,tblBanThanhPhamMau[Mã BTP],0)),INDEX(tblNguyenLieuMau[Giá/ĐV định lượng],MATCH(G166,tblNguyenLieuMau[Mã NL],0))),0)</f>
        <v>86</v>
      </c>
      <c r="L166" s="99">
        <f t="shared" si="2"/>
        <v>2580</v>
      </c>
      <c r="M166" s="77" t="s">
        <v>199</v>
      </c>
      <c r="N166" s="93" t="s">
        <v>198</v>
      </c>
    </row>
    <row r="167" spans="1:14" ht="16" customHeight="1" x14ac:dyDescent="0.15">
      <c r="A167" s="75" t="s">
        <v>208</v>
      </c>
      <c r="B167" s="88" t="s">
        <v>346</v>
      </c>
      <c r="C167" s="88" t="s">
        <v>347</v>
      </c>
      <c r="D167" s="77" t="s">
        <v>67</v>
      </c>
      <c r="E167" s="84">
        <v>500</v>
      </c>
      <c r="F167" s="77">
        <v>5</v>
      </c>
      <c r="G167" s="77" t="s">
        <v>100</v>
      </c>
      <c r="H167" s="88" t="s">
        <v>19</v>
      </c>
      <c r="I167" s="95">
        <v>40</v>
      </c>
      <c r="J167" s="77" t="s">
        <v>4</v>
      </c>
      <c r="K167" s="97">
        <f>IFERROR(IF(LEFT(G167,3)="BTP",INDEX(tblBanThanhPhamMau[Giá/ĐV định lượng],MATCH(G167,tblBanThanhPhamMau[Mã BTP],0)),INDEX(tblNguyenLieuMau[Giá/ĐV định lượng],MATCH(G167,tblNguyenLieuMau[Mã NL],0))),0)</f>
        <v>27</v>
      </c>
      <c r="L167" s="99">
        <f t="shared" si="2"/>
        <v>1080</v>
      </c>
      <c r="M167" s="77" t="s">
        <v>199</v>
      </c>
      <c r="N167" s="93" t="s">
        <v>198</v>
      </c>
    </row>
    <row r="168" spans="1:14" ht="16" customHeight="1" x14ac:dyDescent="0.15">
      <c r="A168" s="75" t="s">
        <v>208</v>
      </c>
      <c r="B168" s="88" t="s">
        <v>346</v>
      </c>
      <c r="C168" s="88" t="s">
        <v>347</v>
      </c>
      <c r="D168" s="77" t="s">
        <v>67</v>
      </c>
      <c r="E168" s="84">
        <v>500</v>
      </c>
      <c r="F168" s="77">
        <v>6</v>
      </c>
      <c r="G168" s="77" t="s">
        <v>102</v>
      </c>
      <c r="H168" s="88" t="s">
        <v>21</v>
      </c>
      <c r="I168" s="95">
        <v>200</v>
      </c>
      <c r="J168" s="77" t="s">
        <v>4</v>
      </c>
      <c r="K168" s="97">
        <f>IFERROR(IF(LEFT(G168,3)="BTP",INDEX(tblBanThanhPhamMau[Giá/ĐV định lượng],MATCH(G168,tblBanThanhPhamMau[Mã BTP],0)),INDEX(tblNguyenLieuMau[Giá/ĐV định lượng],MATCH(G168,tblNguyenLieuMau[Mã NL],0))),0)</f>
        <v>1.2222222222222223</v>
      </c>
      <c r="L168" s="99">
        <f t="shared" si="2"/>
        <v>244.44444444444446</v>
      </c>
      <c r="M168" s="77" t="s">
        <v>199</v>
      </c>
      <c r="N168" s="93" t="s">
        <v>198</v>
      </c>
    </row>
    <row r="169" spans="1:14" ht="16" customHeight="1" x14ac:dyDescent="0.15">
      <c r="A169" s="75" t="s">
        <v>208</v>
      </c>
      <c r="B169" s="88" t="s">
        <v>346</v>
      </c>
      <c r="C169" s="88" t="s">
        <v>347</v>
      </c>
      <c r="D169" s="77" t="s">
        <v>67</v>
      </c>
      <c r="E169" s="84">
        <v>500</v>
      </c>
      <c r="F169" s="77">
        <v>7</v>
      </c>
      <c r="G169" s="77" t="s">
        <v>135</v>
      </c>
      <c r="H169" s="88" t="s">
        <v>313</v>
      </c>
      <c r="I169" s="95">
        <v>1</v>
      </c>
      <c r="J169" s="77" t="s">
        <v>62</v>
      </c>
      <c r="K169" s="97">
        <f>IFERROR(IF(LEFT(G169,3)="BTP",INDEX(tblBanThanhPhamMau[Giá/ĐV định lượng],MATCH(G169,tblBanThanhPhamMau[Mã BTP],0)),INDEX(tblNguyenLieuMau[Giá/ĐV định lượng],MATCH(G169,tblNguyenLieuMau[Mã NL],0))),0)</f>
        <v>1800</v>
      </c>
      <c r="L169" s="99">
        <f t="shared" si="2"/>
        <v>1800</v>
      </c>
      <c r="M169" s="77" t="s">
        <v>199</v>
      </c>
      <c r="N169" s="93" t="s">
        <v>61</v>
      </c>
    </row>
    <row r="170" spans="1:14" ht="16" customHeight="1" x14ac:dyDescent="0.15">
      <c r="A170" s="75" t="s">
        <v>208</v>
      </c>
      <c r="B170" s="88" t="s">
        <v>346</v>
      </c>
      <c r="C170" s="88" t="s">
        <v>347</v>
      </c>
      <c r="D170" s="77" t="s">
        <v>67</v>
      </c>
      <c r="E170" s="84">
        <v>500</v>
      </c>
      <c r="F170" s="77">
        <v>8</v>
      </c>
      <c r="G170" s="77" t="s">
        <v>139</v>
      </c>
      <c r="H170" s="88" t="s">
        <v>63</v>
      </c>
      <c r="I170" s="95">
        <v>1</v>
      </c>
      <c r="J170" s="77" t="s">
        <v>62</v>
      </c>
      <c r="K170" s="97">
        <f>IFERROR(IF(LEFT(G170,3)="BTP",INDEX(tblBanThanhPhamMau[Giá/ĐV định lượng],MATCH(G170,tblBanThanhPhamMau[Mã BTP],0)),INDEX(tblNguyenLieuMau[Giá/ĐV định lượng],MATCH(G170,tblNguyenLieuMau[Mã NL],0))),0)</f>
        <v>650</v>
      </c>
      <c r="L170" s="99">
        <f t="shared" si="2"/>
        <v>650</v>
      </c>
      <c r="M170" s="77" t="s">
        <v>199</v>
      </c>
      <c r="N170" s="93" t="s">
        <v>61</v>
      </c>
    </row>
    <row r="171" spans="1:14" ht="16" customHeight="1" x14ac:dyDescent="0.15">
      <c r="A171" s="75" t="s">
        <v>208</v>
      </c>
      <c r="B171" s="88" t="s">
        <v>346</v>
      </c>
      <c r="C171" s="88" t="s">
        <v>347</v>
      </c>
      <c r="D171" s="77" t="s">
        <v>67</v>
      </c>
      <c r="E171" s="84">
        <v>500</v>
      </c>
      <c r="F171" s="77">
        <v>9</v>
      </c>
      <c r="G171" s="77" t="s">
        <v>144</v>
      </c>
      <c r="H171" s="88" t="s">
        <v>320</v>
      </c>
      <c r="I171" s="95">
        <v>1</v>
      </c>
      <c r="J171" s="77" t="s">
        <v>62</v>
      </c>
      <c r="K171" s="97">
        <f>IFERROR(IF(LEFT(G171,3)="BTP",INDEX(tblBanThanhPhamMau[Giá/ĐV định lượng],MATCH(G171,tblBanThanhPhamMau[Mã BTP],0)),INDEX(tblNguyenLieuMau[Giá/ĐV định lượng],MATCH(G171,tblNguyenLieuMau[Mã NL],0))),0)</f>
        <v>360</v>
      </c>
      <c r="L171" s="99">
        <f t="shared" si="2"/>
        <v>360</v>
      </c>
      <c r="M171" s="77" t="s">
        <v>199</v>
      </c>
      <c r="N171" s="93" t="s">
        <v>61</v>
      </c>
    </row>
    <row r="172" spans="1:14" ht="16" customHeight="1" x14ac:dyDescent="0.15">
      <c r="A172" s="75" t="s">
        <v>208</v>
      </c>
      <c r="B172" s="88" t="s">
        <v>346</v>
      </c>
      <c r="C172" s="88" t="s">
        <v>347</v>
      </c>
      <c r="D172" s="77" t="s">
        <v>67</v>
      </c>
      <c r="E172" s="84">
        <v>500</v>
      </c>
      <c r="F172" s="77">
        <v>10</v>
      </c>
      <c r="G172" s="77" t="s">
        <v>145</v>
      </c>
      <c r="H172" s="88" t="s">
        <v>65</v>
      </c>
      <c r="I172" s="95">
        <v>1</v>
      </c>
      <c r="J172" s="77" t="s">
        <v>62</v>
      </c>
      <c r="K172" s="97">
        <f>IFERROR(IF(LEFT(G172,3)="BTP",INDEX(tblBanThanhPhamMau[Giá/ĐV định lượng],MATCH(G172,tblBanThanhPhamMau[Mã BTP],0)),INDEX(tblNguyenLieuMau[Giá/ĐV định lượng],MATCH(G172,tblNguyenLieuMau[Mã NL],0))),0)</f>
        <v>500</v>
      </c>
      <c r="L172" s="99">
        <f t="shared" si="2"/>
        <v>500</v>
      </c>
      <c r="M172" s="77" t="s">
        <v>199</v>
      </c>
      <c r="N172" s="93" t="s">
        <v>61</v>
      </c>
    </row>
    <row r="173" spans="1:14" ht="16" customHeight="1" x14ac:dyDescent="0.15">
      <c r="A173" s="75" t="s">
        <v>209</v>
      </c>
      <c r="B173" s="88" t="s">
        <v>346</v>
      </c>
      <c r="C173" s="88" t="s">
        <v>348</v>
      </c>
      <c r="D173" s="77" t="s">
        <v>67</v>
      </c>
      <c r="E173" s="84">
        <v>500</v>
      </c>
      <c r="F173" s="77">
        <v>1</v>
      </c>
      <c r="G173" s="77" t="s">
        <v>170</v>
      </c>
      <c r="H173" s="88" t="s">
        <v>329</v>
      </c>
      <c r="I173" s="95">
        <v>130</v>
      </c>
      <c r="J173" s="77" t="s">
        <v>10</v>
      </c>
      <c r="K173" s="97">
        <f>IFERROR(IF(LEFT(G173,3)="BTP",INDEX(tblBanThanhPhamMau[Giá/ĐV định lượng],MATCH(G173,tblBanThanhPhamMau[Mã BTP],0)),INDEX(tblNguyenLieuMau[Giá/ĐV định lượng],MATCH(G173,tblNguyenLieuMau[Mã NL],0))),0)</f>
        <v>10.8</v>
      </c>
      <c r="L173" s="99">
        <f t="shared" si="2"/>
        <v>1404</v>
      </c>
      <c r="M173" s="77" t="s">
        <v>197</v>
      </c>
      <c r="N173" s="93" t="s">
        <v>198</v>
      </c>
    </row>
    <row r="174" spans="1:14" ht="16" customHeight="1" x14ac:dyDescent="0.15">
      <c r="A174" s="75" t="s">
        <v>209</v>
      </c>
      <c r="B174" s="88" t="s">
        <v>346</v>
      </c>
      <c r="C174" s="88" t="s">
        <v>348</v>
      </c>
      <c r="D174" s="77" t="s">
        <v>67</v>
      </c>
      <c r="E174" s="84">
        <v>500</v>
      </c>
      <c r="F174" s="77">
        <v>2</v>
      </c>
      <c r="G174" s="77" t="s">
        <v>99</v>
      </c>
      <c r="H174" s="88" t="s">
        <v>18</v>
      </c>
      <c r="I174" s="95">
        <v>25</v>
      </c>
      <c r="J174" s="77" t="s">
        <v>4</v>
      </c>
      <c r="K174" s="97">
        <f>IFERROR(IF(LEFT(G174,3)="BTP",INDEX(tblBanThanhPhamMau[Giá/ĐV định lượng],MATCH(G174,tblBanThanhPhamMau[Mã BTP],0)),INDEX(tblNguyenLieuMau[Giá/ĐV định lượng],MATCH(G174,tblNguyenLieuMau[Mã NL],0))),0)</f>
        <v>43.613707165109034</v>
      </c>
      <c r="L174" s="99">
        <f t="shared" si="2"/>
        <v>1090.3426791277259</v>
      </c>
      <c r="M174" s="77" t="s">
        <v>199</v>
      </c>
      <c r="N174" s="93" t="s">
        <v>198</v>
      </c>
    </row>
    <row r="175" spans="1:14" ht="16" customHeight="1" x14ac:dyDescent="0.15">
      <c r="A175" s="75" t="s">
        <v>209</v>
      </c>
      <c r="B175" s="88" t="s">
        <v>346</v>
      </c>
      <c r="C175" s="88" t="s">
        <v>348</v>
      </c>
      <c r="D175" s="77" t="s">
        <v>67</v>
      </c>
      <c r="E175" s="84">
        <v>500</v>
      </c>
      <c r="F175" s="77">
        <v>3</v>
      </c>
      <c r="G175" s="77" t="s">
        <v>134</v>
      </c>
      <c r="H175" s="88" t="s">
        <v>52</v>
      </c>
      <c r="I175" s="95">
        <v>25</v>
      </c>
      <c r="J175" s="77" t="s">
        <v>4</v>
      </c>
      <c r="K175" s="97">
        <f>IFERROR(IF(LEFT(G175,3)="BTP",INDEX(tblBanThanhPhamMau[Giá/ĐV định lượng],MATCH(G175,tblBanThanhPhamMau[Mã BTP],0)),INDEX(tblNguyenLieuMau[Giá/ĐV định lượng],MATCH(G175,tblNguyenLieuMau[Mã NL],0))),0)</f>
        <v>70</v>
      </c>
      <c r="L175" s="99">
        <f t="shared" si="2"/>
        <v>1750</v>
      </c>
      <c r="M175" s="77" t="s">
        <v>199</v>
      </c>
      <c r="N175" s="93" t="s">
        <v>198</v>
      </c>
    </row>
    <row r="176" spans="1:14" ht="16" customHeight="1" x14ac:dyDescent="0.15">
      <c r="A176" s="75" t="s">
        <v>209</v>
      </c>
      <c r="B176" s="88" t="s">
        <v>346</v>
      </c>
      <c r="C176" s="88" t="s">
        <v>348</v>
      </c>
      <c r="D176" s="77" t="s">
        <v>67</v>
      </c>
      <c r="E176" s="84">
        <v>500</v>
      </c>
      <c r="F176" s="77">
        <v>4</v>
      </c>
      <c r="G176" s="77" t="s">
        <v>106</v>
      </c>
      <c r="H176" s="88" t="s">
        <v>25</v>
      </c>
      <c r="I176" s="95">
        <v>10</v>
      </c>
      <c r="J176" s="77" t="s">
        <v>10</v>
      </c>
      <c r="K176" s="97">
        <f>IFERROR(IF(LEFT(G176,3)="BTP",INDEX(tblBanThanhPhamMau[Giá/ĐV định lượng],MATCH(G176,tblBanThanhPhamMau[Mã BTP],0)),INDEX(tblNguyenLieuMau[Giá/ĐV định lượng],MATCH(G176,tblNguyenLieuMau[Mã NL],0))),0)</f>
        <v>19.600000000000001</v>
      </c>
      <c r="L176" s="99">
        <f t="shared" si="2"/>
        <v>196</v>
      </c>
      <c r="M176" s="77" t="s">
        <v>199</v>
      </c>
      <c r="N176" s="93" t="s">
        <v>198</v>
      </c>
    </row>
    <row r="177" spans="1:14" ht="16" customHeight="1" x14ac:dyDescent="0.15">
      <c r="A177" s="75" t="s">
        <v>209</v>
      </c>
      <c r="B177" s="88" t="s">
        <v>346</v>
      </c>
      <c r="C177" s="88" t="s">
        <v>348</v>
      </c>
      <c r="D177" s="77" t="s">
        <v>67</v>
      </c>
      <c r="E177" s="84">
        <v>500</v>
      </c>
      <c r="F177" s="77">
        <v>5</v>
      </c>
      <c r="G177" s="77" t="s">
        <v>102</v>
      </c>
      <c r="H177" s="88" t="s">
        <v>21</v>
      </c>
      <c r="I177" s="95">
        <v>200</v>
      </c>
      <c r="J177" s="77" t="s">
        <v>4</v>
      </c>
      <c r="K177" s="97">
        <f>IFERROR(IF(LEFT(G177,3)="BTP",INDEX(tblBanThanhPhamMau[Giá/ĐV định lượng],MATCH(G177,tblBanThanhPhamMau[Mã BTP],0)),INDEX(tblNguyenLieuMau[Giá/ĐV định lượng],MATCH(G177,tblNguyenLieuMau[Mã NL],0))),0)</f>
        <v>1.2222222222222223</v>
      </c>
      <c r="L177" s="99">
        <f t="shared" si="2"/>
        <v>244.44444444444446</v>
      </c>
      <c r="M177" s="77" t="s">
        <v>199</v>
      </c>
      <c r="N177" s="93" t="s">
        <v>198</v>
      </c>
    </row>
    <row r="178" spans="1:14" ht="16" customHeight="1" x14ac:dyDescent="0.15">
      <c r="A178" s="75" t="s">
        <v>209</v>
      </c>
      <c r="B178" s="88" t="s">
        <v>346</v>
      </c>
      <c r="C178" s="88" t="s">
        <v>348</v>
      </c>
      <c r="D178" s="77" t="s">
        <v>67</v>
      </c>
      <c r="E178" s="84">
        <v>500</v>
      </c>
      <c r="F178" s="77">
        <v>6</v>
      </c>
      <c r="G178" s="77" t="s">
        <v>135</v>
      </c>
      <c r="H178" s="88" t="s">
        <v>313</v>
      </c>
      <c r="I178" s="95">
        <v>1</v>
      </c>
      <c r="J178" s="77" t="s">
        <v>62</v>
      </c>
      <c r="K178" s="97">
        <f>IFERROR(IF(LEFT(G178,3)="BTP",INDEX(tblBanThanhPhamMau[Giá/ĐV định lượng],MATCH(G178,tblBanThanhPhamMau[Mã BTP],0)),INDEX(tblNguyenLieuMau[Giá/ĐV định lượng],MATCH(G178,tblNguyenLieuMau[Mã NL],0))),0)</f>
        <v>1800</v>
      </c>
      <c r="L178" s="99">
        <f t="shared" si="2"/>
        <v>1800</v>
      </c>
      <c r="M178" s="77" t="s">
        <v>199</v>
      </c>
      <c r="N178" s="93" t="s">
        <v>61</v>
      </c>
    </row>
    <row r="179" spans="1:14" ht="16" customHeight="1" x14ac:dyDescent="0.15">
      <c r="A179" s="75" t="s">
        <v>209</v>
      </c>
      <c r="B179" s="88" t="s">
        <v>346</v>
      </c>
      <c r="C179" s="88" t="s">
        <v>348</v>
      </c>
      <c r="D179" s="77" t="s">
        <v>67</v>
      </c>
      <c r="E179" s="84">
        <v>500</v>
      </c>
      <c r="F179" s="77">
        <v>7</v>
      </c>
      <c r="G179" s="77" t="s">
        <v>139</v>
      </c>
      <c r="H179" s="88" t="s">
        <v>63</v>
      </c>
      <c r="I179" s="95">
        <v>1</v>
      </c>
      <c r="J179" s="77" t="s">
        <v>62</v>
      </c>
      <c r="K179" s="97">
        <f>IFERROR(IF(LEFT(G179,3)="BTP",INDEX(tblBanThanhPhamMau[Giá/ĐV định lượng],MATCH(G179,tblBanThanhPhamMau[Mã BTP],0)),INDEX(tblNguyenLieuMau[Giá/ĐV định lượng],MATCH(G179,tblNguyenLieuMau[Mã NL],0))),0)</f>
        <v>650</v>
      </c>
      <c r="L179" s="99">
        <f t="shared" si="2"/>
        <v>650</v>
      </c>
      <c r="M179" s="77" t="s">
        <v>199</v>
      </c>
      <c r="N179" s="93" t="s">
        <v>61</v>
      </c>
    </row>
    <row r="180" spans="1:14" ht="16" customHeight="1" x14ac:dyDescent="0.15">
      <c r="A180" s="75" t="s">
        <v>209</v>
      </c>
      <c r="B180" s="88" t="s">
        <v>346</v>
      </c>
      <c r="C180" s="88" t="s">
        <v>348</v>
      </c>
      <c r="D180" s="77" t="s">
        <v>67</v>
      </c>
      <c r="E180" s="84">
        <v>500</v>
      </c>
      <c r="F180" s="77">
        <v>8</v>
      </c>
      <c r="G180" s="77" t="s">
        <v>144</v>
      </c>
      <c r="H180" s="88" t="s">
        <v>320</v>
      </c>
      <c r="I180" s="95">
        <v>1</v>
      </c>
      <c r="J180" s="77" t="s">
        <v>62</v>
      </c>
      <c r="K180" s="97">
        <f>IFERROR(IF(LEFT(G180,3)="BTP",INDEX(tblBanThanhPhamMau[Giá/ĐV định lượng],MATCH(G180,tblBanThanhPhamMau[Mã BTP],0)),INDEX(tblNguyenLieuMau[Giá/ĐV định lượng],MATCH(G180,tblNguyenLieuMau[Mã NL],0))),0)</f>
        <v>360</v>
      </c>
      <c r="L180" s="99">
        <f t="shared" si="2"/>
        <v>360</v>
      </c>
      <c r="M180" s="77" t="s">
        <v>199</v>
      </c>
      <c r="N180" s="93" t="s">
        <v>61</v>
      </c>
    </row>
    <row r="181" spans="1:14" ht="16" customHeight="1" x14ac:dyDescent="0.15">
      <c r="A181" s="75" t="s">
        <v>209</v>
      </c>
      <c r="B181" s="88" t="s">
        <v>346</v>
      </c>
      <c r="C181" s="88" t="s">
        <v>348</v>
      </c>
      <c r="D181" s="77" t="s">
        <v>67</v>
      </c>
      <c r="E181" s="84">
        <v>500</v>
      </c>
      <c r="F181" s="77">
        <v>9</v>
      </c>
      <c r="G181" s="77" t="s">
        <v>145</v>
      </c>
      <c r="H181" s="88" t="s">
        <v>65</v>
      </c>
      <c r="I181" s="95">
        <v>1</v>
      </c>
      <c r="J181" s="77" t="s">
        <v>62</v>
      </c>
      <c r="K181" s="97">
        <f>IFERROR(IF(LEFT(G181,3)="BTP",INDEX(tblBanThanhPhamMau[Giá/ĐV định lượng],MATCH(G181,tblBanThanhPhamMau[Mã BTP],0)),INDEX(tblNguyenLieuMau[Giá/ĐV định lượng],MATCH(G181,tblNguyenLieuMau[Mã NL],0))),0)</f>
        <v>500</v>
      </c>
      <c r="L181" s="99">
        <f t="shared" si="2"/>
        <v>500</v>
      </c>
      <c r="M181" s="77" t="s">
        <v>199</v>
      </c>
      <c r="N181" s="93" t="s">
        <v>61</v>
      </c>
    </row>
    <row r="182" spans="1:14" ht="16" customHeight="1" x14ac:dyDescent="0.15">
      <c r="A182" s="75" t="s">
        <v>210</v>
      </c>
      <c r="B182" s="88" t="s">
        <v>346</v>
      </c>
      <c r="C182" s="88" t="s">
        <v>349</v>
      </c>
      <c r="D182" s="77" t="s">
        <v>67</v>
      </c>
      <c r="E182" s="84">
        <v>500</v>
      </c>
      <c r="F182" s="77">
        <v>1</v>
      </c>
      <c r="G182" s="77" t="s">
        <v>171</v>
      </c>
      <c r="H182" s="88" t="s">
        <v>330</v>
      </c>
      <c r="I182" s="95">
        <v>100</v>
      </c>
      <c r="J182" s="77" t="s">
        <v>10</v>
      </c>
      <c r="K182" s="97">
        <f>IFERROR(IF(LEFT(G182,3)="BTP",INDEX(tblBanThanhPhamMau[Giá/ĐV định lượng],MATCH(G182,tblBanThanhPhamMau[Mã BTP],0)),INDEX(tblNguyenLieuMau[Giá/ĐV định lượng],MATCH(G182,tblNguyenLieuMau[Mã NL],0))),0)</f>
        <v>12</v>
      </c>
      <c r="L182" s="99">
        <f t="shared" si="2"/>
        <v>1200</v>
      </c>
      <c r="M182" s="77" t="s">
        <v>197</v>
      </c>
      <c r="N182" s="93" t="s">
        <v>198</v>
      </c>
    </row>
    <row r="183" spans="1:14" ht="16" customHeight="1" x14ac:dyDescent="0.15">
      <c r="A183" s="75" t="s">
        <v>210</v>
      </c>
      <c r="B183" s="88" t="s">
        <v>346</v>
      </c>
      <c r="C183" s="88" t="s">
        <v>349</v>
      </c>
      <c r="D183" s="77" t="s">
        <v>67</v>
      </c>
      <c r="E183" s="84">
        <v>500</v>
      </c>
      <c r="F183" s="77">
        <v>2</v>
      </c>
      <c r="G183" s="77" t="s">
        <v>106</v>
      </c>
      <c r="H183" s="88" t="s">
        <v>25</v>
      </c>
      <c r="I183" s="95">
        <v>10</v>
      </c>
      <c r="J183" s="77" t="s">
        <v>10</v>
      </c>
      <c r="K183" s="97">
        <f>IFERROR(IF(LEFT(G183,3)="BTP",INDEX(tblBanThanhPhamMau[Giá/ĐV định lượng],MATCH(G183,tblBanThanhPhamMau[Mã BTP],0)),INDEX(tblNguyenLieuMau[Giá/ĐV định lượng],MATCH(G183,tblNguyenLieuMau[Mã NL],0))),0)</f>
        <v>19.600000000000001</v>
      </c>
      <c r="L183" s="99">
        <f t="shared" si="2"/>
        <v>196</v>
      </c>
      <c r="M183" s="77" t="s">
        <v>199</v>
      </c>
      <c r="N183" s="93" t="s">
        <v>198</v>
      </c>
    </row>
    <row r="184" spans="1:14" ht="16" customHeight="1" x14ac:dyDescent="0.15">
      <c r="A184" s="75" t="s">
        <v>210</v>
      </c>
      <c r="B184" s="88" t="s">
        <v>346</v>
      </c>
      <c r="C184" s="88" t="s">
        <v>349</v>
      </c>
      <c r="D184" s="77" t="s">
        <v>67</v>
      </c>
      <c r="E184" s="84">
        <v>500</v>
      </c>
      <c r="F184" s="77">
        <v>3</v>
      </c>
      <c r="G184" s="77" t="s">
        <v>99</v>
      </c>
      <c r="H184" s="88" t="s">
        <v>18</v>
      </c>
      <c r="I184" s="95">
        <v>20</v>
      </c>
      <c r="J184" s="77" t="s">
        <v>4</v>
      </c>
      <c r="K184" s="97">
        <f>IFERROR(IF(LEFT(G184,3)="BTP",INDEX(tblBanThanhPhamMau[Giá/ĐV định lượng],MATCH(G184,tblBanThanhPhamMau[Mã BTP],0)),INDEX(tblNguyenLieuMau[Giá/ĐV định lượng],MATCH(G184,tblNguyenLieuMau[Mã NL],0))),0)</f>
        <v>43.613707165109034</v>
      </c>
      <c r="L184" s="99">
        <f t="shared" si="2"/>
        <v>872.27414330218062</v>
      </c>
      <c r="M184" s="77" t="s">
        <v>199</v>
      </c>
      <c r="N184" s="93" t="s">
        <v>198</v>
      </c>
    </row>
    <row r="185" spans="1:14" ht="16" customHeight="1" x14ac:dyDescent="0.15">
      <c r="A185" s="75" t="s">
        <v>210</v>
      </c>
      <c r="B185" s="88" t="s">
        <v>346</v>
      </c>
      <c r="C185" s="88" t="s">
        <v>349</v>
      </c>
      <c r="D185" s="77" t="s">
        <v>67</v>
      </c>
      <c r="E185" s="84">
        <v>500</v>
      </c>
      <c r="F185" s="77">
        <v>4</v>
      </c>
      <c r="G185" s="77" t="s">
        <v>98</v>
      </c>
      <c r="H185" s="88" t="s">
        <v>17</v>
      </c>
      <c r="I185" s="95">
        <v>30</v>
      </c>
      <c r="J185" s="77" t="s">
        <v>10</v>
      </c>
      <c r="K185" s="97">
        <f>IFERROR(IF(LEFT(G185,3)="BTP",INDEX(tblBanThanhPhamMau[Giá/ĐV định lượng],MATCH(G185,tblBanThanhPhamMau[Mã BTP],0)),INDEX(tblNguyenLieuMau[Giá/ĐV định lượng],MATCH(G185,tblNguyenLieuMau[Mã NL],0))),0)</f>
        <v>86</v>
      </c>
      <c r="L185" s="99">
        <f t="shared" si="2"/>
        <v>2580</v>
      </c>
      <c r="M185" s="77" t="s">
        <v>199</v>
      </c>
      <c r="N185" s="93" t="s">
        <v>198</v>
      </c>
    </row>
    <row r="186" spans="1:14" ht="16" customHeight="1" x14ac:dyDescent="0.15">
      <c r="A186" s="75" t="s">
        <v>210</v>
      </c>
      <c r="B186" s="88" t="s">
        <v>346</v>
      </c>
      <c r="C186" s="88" t="s">
        <v>349</v>
      </c>
      <c r="D186" s="77" t="s">
        <v>67</v>
      </c>
      <c r="E186" s="84">
        <v>500</v>
      </c>
      <c r="F186" s="77">
        <v>5</v>
      </c>
      <c r="G186" s="77" t="s">
        <v>100</v>
      </c>
      <c r="H186" s="88" t="s">
        <v>19</v>
      </c>
      <c r="I186" s="95">
        <v>40</v>
      </c>
      <c r="J186" s="77" t="s">
        <v>4</v>
      </c>
      <c r="K186" s="97">
        <f>IFERROR(IF(LEFT(G186,3)="BTP",INDEX(tblBanThanhPhamMau[Giá/ĐV định lượng],MATCH(G186,tblBanThanhPhamMau[Mã BTP],0)),INDEX(tblNguyenLieuMau[Giá/ĐV định lượng],MATCH(G186,tblNguyenLieuMau[Mã NL],0))),0)</f>
        <v>27</v>
      </c>
      <c r="L186" s="99">
        <f t="shared" si="2"/>
        <v>1080</v>
      </c>
      <c r="M186" s="77" t="s">
        <v>199</v>
      </c>
      <c r="N186" s="93" t="s">
        <v>198</v>
      </c>
    </row>
    <row r="187" spans="1:14" ht="16" customHeight="1" x14ac:dyDescent="0.15">
      <c r="A187" s="75" t="s">
        <v>210</v>
      </c>
      <c r="B187" s="88" t="s">
        <v>346</v>
      </c>
      <c r="C187" s="88" t="s">
        <v>349</v>
      </c>
      <c r="D187" s="77" t="s">
        <v>67</v>
      </c>
      <c r="E187" s="84">
        <v>500</v>
      </c>
      <c r="F187" s="77">
        <v>6</v>
      </c>
      <c r="G187" s="77" t="s">
        <v>97</v>
      </c>
      <c r="H187" s="88" t="s">
        <v>15</v>
      </c>
      <c r="I187" s="95">
        <v>30</v>
      </c>
      <c r="J187" s="77" t="s">
        <v>4</v>
      </c>
      <c r="K187" s="97">
        <f>IFERROR(IF(LEFT(G187,3)="BTP",INDEX(tblBanThanhPhamMau[Giá/ĐV định lượng],MATCH(G187,tblBanThanhPhamMau[Mã BTP],0)),INDEX(tblNguyenLieuMau[Giá/ĐV định lượng],MATCH(G187,tblNguyenLieuMau[Mã NL],0))),0)</f>
        <v>138.88888888888889</v>
      </c>
      <c r="L187" s="99">
        <f t="shared" si="2"/>
        <v>4166.666666666667</v>
      </c>
      <c r="M187" s="77" t="s">
        <v>199</v>
      </c>
      <c r="N187" s="93" t="s">
        <v>198</v>
      </c>
    </row>
    <row r="188" spans="1:14" ht="16" customHeight="1" x14ac:dyDescent="0.15">
      <c r="A188" s="75" t="s">
        <v>210</v>
      </c>
      <c r="B188" s="88" t="s">
        <v>346</v>
      </c>
      <c r="C188" s="88" t="s">
        <v>349</v>
      </c>
      <c r="D188" s="77" t="s">
        <v>67</v>
      </c>
      <c r="E188" s="84">
        <v>500</v>
      </c>
      <c r="F188" s="77">
        <v>7</v>
      </c>
      <c r="G188" s="77" t="s">
        <v>102</v>
      </c>
      <c r="H188" s="88" t="s">
        <v>21</v>
      </c>
      <c r="I188" s="95">
        <v>200</v>
      </c>
      <c r="J188" s="77" t="s">
        <v>4</v>
      </c>
      <c r="K188" s="97">
        <f>IFERROR(IF(LEFT(G188,3)="BTP",INDEX(tblBanThanhPhamMau[Giá/ĐV định lượng],MATCH(G188,tblBanThanhPhamMau[Mã BTP],0)),INDEX(tblNguyenLieuMau[Giá/ĐV định lượng],MATCH(G188,tblNguyenLieuMau[Mã NL],0))),0)</f>
        <v>1.2222222222222223</v>
      </c>
      <c r="L188" s="99">
        <f t="shared" si="2"/>
        <v>244.44444444444446</v>
      </c>
      <c r="M188" s="77" t="s">
        <v>199</v>
      </c>
      <c r="N188" s="93" t="s">
        <v>198</v>
      </c>
    </row>
    <row r="189" spans="1:14" ht="16" customHeight="1" x14ac:dyDescent="0.15">
      <c r="A189" s="75" t="s">
        <v>210</v>
      </c>
      <c r="B189" s="88" t="s">
        <v>346</v>
      </c>
      <c r="C189" s="88" t="s">
        <v>349</v>
      </c>
      <c r="D189" s="77" t="s">
        <v>67</v>
      </c>
      <c r="E189" s="84">
        <v>500</v>
      </c>
      <c r="F189" s="77">
        <v>8</v>
      </c>
      <c r="G189" s="77" t="s">
        <v>137</v>
      </c>
      <c r="H189" s="88" t="s">
        <v>315</v>
      </c>
      <c r="I189" s="95">
        <v>1</v>
      </c>
      <c r="J189" s="77" t="s">
        <v>62</v>
      </c>
      <c r="K189" s="97">
        <f>IFERROR(IF(LEFT(G189,3)="BTP",INDEX(tblBanThanhPhamMau[Giá/ĐV định lượng],MATCH(G189,tblBanThanhPhamMau[Mã BTP],0)),INDEX(tblNguyenLieuMau[Giá/ĐV định lượng],MATCH(G189,tblNguyenLieuMau[Mã NL],0))),0)</f>
        <v>960</v>
      </c>
      <c r="L189" s="99">
        <f t="shared" si="2"/>
        <v>960</v>
      </c>
      <c r="M189" s="77" t="s">
        <v>199</v>
      </c>
      <c r="N189" s="93" t="s">
        <v>61</v>
      </c>
    </row>
    <row r="190" spans="1:14" ht="16" customHeight="1" x14ac:dyDescent="0.15">
      <c r="A190" s="75" t="s">
        <v>210</v>
      </c>
      <c r="B190" s="88" t="s">
        <v>346</v>
      </c>
      <c r="C190" s="88" t="s">
        <v>349</v>
      </c>
      <c r="D190" s="77" t="s">
        <v>67</v>
      </c>
      <c r="E190" s="84">
        <v>500</v>
      </c>
      <c r="F190" s="77">
        <v>9</v>
      </c>
      <c r="G190" s="77" t="s">
        <v>139</v>
      </c>
      <c r="H190" s="88" t="s">
        <v>63</v>
      </c>
      <c r="I190" s="95">
        <v>1</v>
      </c>
      <c r="J190" s="77" t="s">
        <v>62</v>
      </c>
      <c r="K190" s="97">
        <f>IFERROR(IF(LEFT(G190,3)="BTP",INDEX(tblBanThanhPhamMau[Giá/ĐV định lượng],MATCH(G190,tblBanThanhPhamMau[Mã BTP],0)),INDEX(tblNguyenLieuMau[Giá/ĐV định lượng],MATCH(G190,tblNguyenLieuMau[Mã NL],0))),0)</f>
        <v>650</v>
      </c>
      <c r="L190" s="99">
        <f t="shared" si="2"/>
        <v>650</v>
      </c>
      <c r="M190" s="77" t="s">
        <v>199</v>
      </c>
      <c r="N190" s="93" t="s">
        <v>61</v>
      </c>
    </row>
    <row r="191" spans="1:14" ht="16" customHeight="1" x14ac:dyDescent="0.15">
      <c r="A191" s="75" t="s">
        <v>210</v>
      </c>
      <c r="B191" s="88" t="s">
        <v>346</v>
      </c>
      <c r="C191" s="88" t="s">
        <v>349</v>
      </c>
      <c r="D191" s="77" t="s">
        <v>67</v>
      </c>
      <c r="E191" s="84">
        <v>500</v>
      </c>
      <c r="F191" s="77">
        <v>10</v>
      </c>
      <c r="G191" s="77" t="s">
        <v>144</v>
      </c>
      <c r="H191" s="88" t="s">
        <v>320</v>
      </c>
      <c r="I191" s="95">
        <v>1</v>
      </c>
      <c r="J191" s="77" t="s">
        <v>62</v>
      </c>
      <c r="K191" s="97">
        <f>IFERROR(IF(LEFT(G191,3)="BTP",INDEX(tblBanThanhPhamMau[Giá/ĐV định lượng],MATCH(G191,tblBanThanhPhamMau[Mã BTP],0)),INDEX(tblNguyenLieuMau[Giá/ĐV định lượng],MATCH(G191,tblNguyenLieuMau[Mã NL],0))),0)</f>
        <v>360</v>
      </c>
      <c r="L191" s="99">
        <f t="shared" si="2"/>
        <v>360</v>
      </c>
      <c r="M191" s="77" t="s">
        <v>199</v>
      </c>
      <c r="N191" s="93" t="s">
        <v>61</v>
      </c>
    </row>
    <row r="192" spans="1:14" ht="16" customHeight="1" x14ac:dyDescent="0.15">
      <c r="A192" s="75" t="s">
        <v>210</v>
      </c>
      <c r="B192" s="88" t="s">
        <v>346</v>
      </c>
      <c r="C192" s="88" t="s">
        <v>349</v>
      </c>
      <c r="D192" s="77" t="s">
        <v>67</v>
      </c>
      <c r="E192" s="84">
        <v>500</v>
      </c>
      <c r="F192" s="77">
        <v>11</v>
      </c>
      <c r="G192" s="77" t="s">
        <v>145</v>
      </c>
      <c r="H192" s="88" t="s">
        <v>65</v>
      </c>
      <c r="I192" s="95">
        <v>1</v>
      </c>
      <c r="J192" s="77" t="s">
        <v>62</v>
      </c>
      <c r="K192" s="97">
        <f>IFERROR(IF(LEFT(G192,3)="BTP",INDEX(tblBanThanhPhamMau[Giá/ĐV định lượng],MATCH(G192,tblBanThanhPhamMau[Mã BTP],0)),INDEX(tblNguyenLieuMau[Giá/ĐV định lượng],MATCH(G192,tblNguyenLieuMau[Mã NL],0))),0)</f>
        <v>500</v>
      </c>
      <c r="L192" s="99">
        <f t="shared" si="2"/>
        <v>500</v>
      </c>
      <c r="M192" s="77" t="s">
        <v>199</v>
      </c>
      <c r="N192" s="93" t="s">
        <v>61</v>
      </c>
    </row>
    <row r="193" spans="1:14" ht="16" customHeight="1" x14ac:dyDescent="0.15">
      <c r="A193" s="75" t="s">
        <v>211</v>
      </c>
      <c r="B193" s="88" t="s">
        <v>350</v>
      </c>
      <c r="C193" s="88" t="s">
        <v>351</v>
      </c>
      <c r="D193" s="77" t="s">
        <v>67</v>
      </c>
      <c r="E193" s="84">
        <v>500</v>
      </c>
      <c r="F193" s="77">
        <v>1</v>
      </c>
      <c r="G193" s="77" t="s">
        <v>171</v>
      </c>
      <c r="H193" s="88" t="s">
        <v>330</v>
      </c>
      <c r="I193" s="95">
        <v>130</v>
      </c>
      <c r="J193" s="77" t="s">
        <v>10</v>
      </c>
      <c r="K193" s="97">
        <f>IFERROR(IF(LEFT(G193,3)="BTP",INDEX(tblBanThanhPhamMau[Giá/ĐV định lượng],MATCH(G193,tblBanThanhPhamMau[Mã BTP],0)),INDEX(tblNguyenLieuMau[Giá/ĐV định lượng],MATCH(G193,tblNguyenLieuMau[Mã NL],0))),0)</f>
        <v>12</v>
      </c>
      <c r="L193" s="99">
        <f t="shared" si="2"/>
        <v>1560</v>
      </c>
      <c r="M193" s="77" t="s">
        <v>197</v>
      </c>
      <c r="N193" s="93" t="s">
        <v>198</v>
      </c>
    </row>
    <row r="194" spans="1:14" ht="16" customHeight="1" x14ac:dyDescent="0.15">
      <c r="A194" s="75" t="s">
        <v>211</v>
      </c>
      <c r="B194" s="88" t="s">
        <v>350</v>
      </c>
      <c r="C194" s="88" t="s">
        <v>351</v>
      </c>
      <c r="D194" s="77" t="s">
        <v>67</v>
      </c>
      <c r="E194" s="84">
        <v>500</v>
      </c>
      <c r="F194" s="77">
        <v>2</v>
      </c>
      <c r="G194" s="77" t="s">
        <v>99</v>
      </c>
      <c r="H194" s="88" t="s">
        <v>18</v>
      </c>
      <c r="I194" s="95">
        <v>25</v>
      </c>
      <c r="J194" s="77" t="s">
        <v>4</v>
      </c>
      <c r="K194" s="97">
        <f>IFERROR(IF(LEFT(G194,3)="BTP",INDEX(tblBanThanhPhamMau[Giá/ĐV định lượng],MATCH(G194,tblBanThanhPhamMau[Mã BTP],0)),INDEX(tblNguyenLieuMau[Giá/ĐV định lượng],MATCH(G194,tblNguyenLieuMau[Mã NL],0))),0)</f>
        <v>43.613707165109034</v>
      </c>
      <c r="L194" s="99">
        <f t="shared" si="2"/>
        <v>1090.3426791277259</v>
      </c>
      <c r="M194" s="77" t="s">
        <v>199</v>
      </c>
      <c r="N194" s="93" t="s">
        <v>198</v>
      </c>
    </row>
    <row r="195" spans="1:14" ht="16" customHeight="1" x14ac:dyDescent="0.15">
      <c r="A195" s="75" t="s">
        <v>211</v>
      </c>
      <c r="B195" s="88" t="s">
        <v>350</v>
      </c>
      <c r="C195" s="88" t="s">
        <v>351</v>
      </c>
      <c r="D195" s="77" t="s">
        <v>67</v>
      </c>
      <c r="E195" s="84">
        <v>500</v>
      </c>
      <c r="F195" s="77">
        <v>3</v>
      </c>
      <c r="G195" s="77" t="s">
        <v>134</v>
      </c>
      <c r="H195" s="88" t="s">
        <v>52</v>
      </c>
      <c r="I195" s="95">
        <v>25</v>
      </c>
      <c r="J195" s="77" t="s">
        <v>4</v>
      </c>
      <c r="K195" s="97">
        <f>IFERROR(IF(LEFT(G195,3)="BTP",INDEX(tblBanThanhPhamMau[Giá/ĐV định lượng],MATCH(G195,tblBanThanhPhamMau[Mã BTP],0)),INDEX(tblNguyenLieuMau[Giá/ĐV định lượng],MATCH(G195,tblNguyenLieuMau[Mã NL],0))),0)</f>
        <v>70</v>
      </c>
      <c r="L195" s="99">
        <f t="shared" si="2"/>
        <v>1750</v>
      </c>
      <c r="M195" s="77" t="s">
        <v>199</v>
      </c>
      <c r="N195" s="93" t="s">
        <v>198</v>
      </c>
    </row>
    <row r="196" spans="1:14" ht="16" customHeight="1" x14ac:dyDescent="0.15">
      <c r="A196" s="75" t="s">
        <v>211</v>
      </c>
      <c r="B196" s="88" t="s">
        <v>350</v>
      </c>
      <c r="C196" s="88" t="s">
        <v>351</v>
      </c>
      <c r="D196" s="77" t="s">
        <v>67</v>
      </c>
      <c r="E196" s="84">
        <v>500</v>
      </c>
      <c r="F196" s="77">
        <v>4</v>
      </c>
      <c r="G196" s="77" t="s">
        <v>94</v>
      </c>
      <c r="H196" s="88" t="s">
        <v>14</v>
      </c>
      <c r="I196" s="95">
        <v>10</v>
      </c>
      <c r="J196" s="77" t="s">
        <v>10</v>
      </c>
      <c r="K196" s="97">
        <f>IFERROR(IF(LEFT(G196,3)="BTP",INDEX(tblBanThanhPhamMau[Giá/ĐV định lượng],MATCH(G196,tblBanThanhPhamMau[Mã BTP],0)),INDEX(tblNguyenLieuMau[Giá/ĐV định lượng],MATCH(G196,tblNguyenLieuMau[Mã NL],0))),0)</f>
        <v>97.5</v>
      </c>
      <c r="L196" s="99">
        <f t="shared" ref="L196:L259" si="3">I196*K196</f>
        <v>975</v>
      </c>
      <c r="M196" s="77" t="s">
        <v>199</v>
      </c>
      <c r="N196" s="93" t="s">
        <v>198</v>
      </c>
    </row>
    <row r="197" spans="1:14" ht="16" customHeight="1" x14ac:dyDescent="0.15">
      <c r="A197" s="75" t="s">
        <v>211</v>
      </c>
      <c r="B197" s="88" t="s">
        <v>350</v>
      </c>
      <c r="C197" s="88" t="s">
        <v>351</v>
      </c>
      <c r="D197" s="77" t="s">
        <v>67</v>
      </c>
      <c r="E197" s="84">
        <v>500</v>
      </c>
      <c r="F197" s="77">
        <v>5</v>
      </c>
      <c r="G197" s="77" t="s">
        <v>102</v>
      </c>
      <c r="H197" s="88" t="s">
        <v>21</v>
      </c>
      <c r="I197" s="95">
        <v>200</v>
      </c>
      <c r="J197" s="77" t="s">
        <v>4</v>
      </c>
      <c r="K197" s="97">
        <f>IFERROR(IF(LEFT(G197,3)="BTP",INDEX(tblBanThanhPhamMau[Giá/ĐV định lượng],MATCH(G197,tblBanThanhPhamMau[Mã BTP],0)),INDEX(tblNguyenLieuMau[Giá/ĐV định lượng],MATCH(G197,tblNguyenLieuMau[Mã NL],0))),0)</f>
        <v>1.2222222222222223</v>
      </c>
      <c r="L197" s="99">
        <f t="shared" si="3"/>
        <v>244.44444444444446</v>
      </c>
      <c r="M197" s="77" t="s">
        <v>199</v>
      </c>
      <c r="N197" s="93" t="s">
        <v>198</v>
      </c>
    </row>
    <row r="198" spans="1:14" ht="16" customHeight="1" x14ac:dyDescent="0.15">
      <c r="A198" s="75" t="s">
        <v>211</v>
      </c>
      <c r="B198" s="88" t="s">
        <v>350</v>
      </c>
      <c r="C198" s="88" t="s">
        <v>351</v>
      </c>
      <c r="D198" s="77" t="s">
        <v>67</v>
      </c>
      <c r="E198" s="84">
        <v>500</v>
      </c>
      <c r="F198" s="77">
        <v>6</v>
      </c>
      <c r="G198" s="77" t="s">
        <v>110</v>
      </c>
      <c r="H198" s="88" t="s">
        <v>31</v>
      </c>
      <c r="I198" s="95">
        <v>2</v>
      </c>
      <c r="J198" s="77" t="s">
        <v>32</v>
      </c>
      <c r="K198" s="97">
        <f>IFERROR(IF(LEFT(G198,3)="BTP",INDEX(tblBanThanhPhamMau[Giá/ĐV định lượng],MATCH(G198,tblBanThanhPhamMau[Mã BTP],0)),INDEX(tblNguyenLieuMau[Giá/ĐV định lượng],MATCH(G198,tblNguyenLieuMau[Mã NL],0))),0)</f>
        <v>900</v>
      </c>
      <c r="L198" s="99">
        <f t="shared" si="3"/>
        <v>1800</v>
      </c>
      <c r="M198" s="77" t="s">
        <v>199</v>
      </c>
      <c r="N198" s="93" t="s">
        <v>198</v>
      </c>
    </row>
    <row r="199" spans="1:14" ht="16" customHeight="1" x14ac:dyDescent="0.15">
      <c r="A199" s="75" t="s">
        <v>211</v>
      </c>
      <c r="B199" s="88" t="s">
        <v>350</v>
      </c>
      <c r="C199" s="88" t="s">
        <v>351</v>
      </c>
      <c r="D199" s="77" t="s">
        <v>67</v>
      </c>
      <c r="E199" s="84">
        <v>500</v>
      </c>
      <c r="F199" s="77">
        <v>7</v>
      </c>
      <c r="G199" s="77" t="s">
        <v>175</v>
      </c>
      <c r="H199" s="88" t="s">
        <v>331</v>
      </c>
      <c r="I199" s="95">
        <v>50</v>
      </c>
      <c r="J199" s="77" t="s">
        <v>4</v>
      </c>
      <c r="K199" s="97">
        <f>IFERROR(IF(LEFT(G199,3)="BTP",INDEX(tblBanThanhPhamMau[Giá/ĐV định lượng],MATCH(G199,tblBanThanhPhamMau[Mã BTP],0)),INDEX(tblNguyenLieuMau[Giá/ĐV định lượng],MATCH(G199,tblNguyenLieuMau[Mã NL],0))),0)</f>
        <v>21.929333333333332</v>
      </c>
      <c r="L199" s="99">
        <f t="shared" si="3"/>
        <v>1096.4666666666667</v>
      </c>
      <c r="M199" s="77" t="s">
        <v>197</v>
      </c>
      <c r="N199" s="93" t="s">
        <v>198</v>
      </c>
    </row>
    <row r="200" spans="1:14" ht="16" customHeight="1" x14ac:dyDescent="0.15">
      <c r="A200" s="75" t="s">
        <v>211</v>
      </c>
      <c r="B200" s="88" t="s">
        <v>350</v>
      </c>
      <c r="C200" s="88" t="s">
        <v>351</v>
      </c>
      <c r="D200" s="77" t="s">
        <v>67</v>
      </c>
      <c r="E200" s="84">
        <v>500</v>
      </c>
      <c r="F200" s="77">
        <v>8</v>
      </c>
      <c r="G200" s="77" t="s">
        <v>135</v>
      </c>
      <c r="H200" s="88" t="s">
        <v>313</v>
      </c>
      <c r="I200" s="95">
        <v>1</v>
      </c>
      <c r="J200" s="77" t="s">
        <v>62</v>
      </c>
      <c r="K200" s="97">
        <f>IFERROR(IF(LEFT(G200,3)="BTP",INDEX(tblBanThanhPhamMau[Giá/ĐV định lượng],MATCH(G200,tblBanThanhPhamMau[Mã BTP],0)),INDEX(tblNguyenLieuMau[Giá/ĐV định lượng],MATCH(G200,tblNguyenLieuMau[Mã NL],0))),0)</f>
        <v>1800</v>
      </c>
      <c r="L200" s="99">
        <f t="shared" si="3"/>
        <v>1800</v>
      </c>
      <c r="M200" s="77" t="s">
        <v>199</v>
      </c>
      <c r="N200" s="93" t="s">
        <v>61</v>
      </c>
    </row>
    <row r="201" spans="1:14" ht="16" customHeight="1" x14ac:dyDescent="0.15">
      <c r="A201" s="75" t="s">
        <v>211</v>
      </c>
      <c r="B201" s="88" t="s">
        <v>350</v>
      </c>
      <c r="C201" s="88" t="s">
        <v>351</v>
      </c>
      <c r="D201" s="77" t="s">
        <v>67</v>
      </c>
      <c r="E201" s="84">
        <v>500</v>
      </c>
      <c r="F201" s="77">
        <v>9</v>
      </c>
      <c r="G201" s="77" t="s">
        <v>139</v>
      </c>
      <c r="H201" s="88" t="s">
        <v>63</v>
      </c>
      <c r="I201" s="95">
        <v>1</v>
      </c>
      <c r="J201" s="77" t="s">
        <v>62</v>
      </c>
      <c r="K201" s="97">
        <f>IFERROR(IF(LEFT(G201,3)="BTP",INDEX(tblBanThanhPhamMau[Giá/ĐV định lượng],MATCH(G201,tblBanThanhPhamMau[Mã BTP],0)),INDEX(tblNguyenLieuMau[Giá/ĐV định lượng],MATCH(G201,tblNguyenLieuMau[Mã NL],0))),0)</f>
        <v>650</v>
      </c>
      <c r="L201" s="99">
        <f t="shared" si="3"/>
        <v>650</v>
      </c>
      <c r="M201" s="77" t="s">
        <v>199</v>
      </c>
      <c r="N201" s="93" t="s">
        <v>61</v>
      </c>
    </row>
    <row r="202" spans="1:14" ht="16" customHeight="1" x14ac:dyDescent="0.15">
      <c r="A202" s="75" t="s">
        <v>211</v>
      </c>
      <c r="B202" s="88" t="s">
        <v>350</v>
      </c>
      <c r="C202" s="88" t="s">
        <v>351</v>
      </c>
      <c r="D202" s="77" t="s">
        <v>67</v>
      </c>
      <c r="E202" s="84">
        <v>500</v>
      </c>
      <c r="F202" s="77">
        <v>10</v>
      </c>
      <c r="G202" s="77" t="s">
        <v>144</v>
      </c>
      <c r="H202" s="88" t="s">
        <v>320</v>
      </c>
      <c r="I202" s="95">
        <v>1</v>
      </c>
      <c r="J202" s="77" t="s">
        <v>62</v>
      </c>
      <c r="K202" s="97">
        <f>IFERROR(IF(LEFT(G202,3)="BTP",INDEX(tblBanThanhPhamMau[Giá/ĐV định lượng],MATCH(G202,tblBanThanhPhamMau[Mã BTP],0)),INDEX(tblNguyenLieuMau[Giá/ĐV định lượng],MATCH(G202,tblNguyenLieuMau[Mã NL],0))),0)</f>
        <v>360</v>
      </c>
      <c r="L202" s="99">
        <f t="shared" si="3"/>
        <v>360</v>
      </c>
      <c r="M202" s="77" t="s">
        <v>199</v>
      </c>
      <c r="N202" s="93" t="s">
        <v>61</v>
      </c>
    </row>
    <row r="203" spans="1:14" ht="16" customHeight="1" x14ac:dyDescent="0.15">
      <c r="A203" s="75" t="s">
        <v>211</v>
      </c>
      <c r="B203" s="88" t="s">
        <v>350</v>
      </c>
      <c r="C203" s="88" t="s">
        <v>351</v>
      </c>
      <c r="D203" s="77" t="s">
        <v>67</v>
      </c>
      <c r="E203" s="84">
        <v>500</v>
      </c>
      <c r="F203" s="77">
        <v>11</v>
      </c>
      <c r="G203" s="77" t="s">
        <v>145</v>
      </c>
      <c r="H203" s="88" t="s">
        <v>65</v>
      </c>
      <c r="I203" s="95">
        <v>1</v>
      </c>
      <c r="J203" s="77" t="s">
        <v>62</v>
      </c>
      <c r="K203" s="97">
        <f>IFERROR(IF(LEFT(G203,3)="BTP",INDEX(tblBanThanhPhamMau[Giá/ĐV định lượng],MATCH(G203,tblBanThanhPhamMau[Mã BTP],0)),INDEX(tblNguyenLieuMau[Giá/ĐV định lượng],MATCH(G203,tblNguyenLieuMau[Mã NL],0))),0)</f>
        <v>500</v>
      </c>
      <c r="L203" s="99">
        <f t="shared" si="3"/>
        <v>500</v>
      </c>
      <c r="M203" s="77" t="s">
        <v>199</v>
      </c>
      <c r="N203" s="93" t="s">
        <v>61</v>
      </c>
    </row>
    <row r="204" spans="1:14" ht="16" customHeight="1" x14ac:dyDescent="0.15">
      <c r="A204" s="75" t="s">
        <v>211</v>
      </c>
      <c r="B204" s="88" t="s">
        <v>350</v>
      </c>
      <c r="C204" s="88" t="s">
        <v>351</v>
      </c>
      <c r="D204" s="77" t="s">
        <v>68</v>
      </c>
      <c r="E204" s="84">
        <v>700</v>
      </c>
      <c r="F204" s="77">
        <v>1</v>
      </c>
      <c r="G204" s="77" t="s">
        <v>171</v>
      </c>
      <c r="H204" s="88" t="s">
        <v>330</v>
      </c>
      <c r="I204" s="95">
        <v>170</v>
      </c>
      <c r="J204" s="77" t="s">
        <v>10</v>
      </c>
      <c r="K204" s="97">
        <f>IFERROR(IF(LEFT(G204,3)="BTP",INDEX(tblBanThanhPhamMau[Giá/ĐV định lượng],MATCH(G204,tblBanThanhPhamMau[Mã BTP],0)),INDEX(tblNguyenLieuMau[Giá/ĐV định lượng],MATCH(G204,tblNguyenLieuMau[Mã NL],0))),0)</f>
        <v>12</v>
      </c>
      <c r="L204" s="99">
        <f t="shared" si="3"/>
        <v>2040</v>
      </c>
      <c r="M204" s="77" t="s">
        <v>197</v>
      </c>
      <c r="N204" s="93" t="s">
        <v>198</v>
      </c>
    </row>
    <row r="205" spans="1:14" ht="16" customHeight="1" x14ac:dyDescent="0.15">
      <c r="A205" s="75" t="s">
        <v>211</v>
      </c>
      <c r="B205" s="88" t="s">
        <v>350</v>
      </c>
      <c r="C205" s="88" t="s">
        <v>351</v>
      </c>
      <c r="D205" s="77" t="s">
        <v>68</v>
      </c>
      <c r="E205" s="84">
        <v>700</v>
      </c>
      <c r="F205" s="77">
        <v>2</v>
      </c>
      <c r="G205" s="77" t="s">
        <v>99</v>
      </c>
      <c r="H205" s="88" t="s">
        <v>18</v>
      </c>
      <c r="I205" s="95">
        <v>30</v>
      </c>
      <c r="J205" s="77" t="s">
        <v>4</v>
      </c>
      <c r="K205" s="97">
        <f>IFERROR(IF(LEFT(G205,3)="BTP",INDEX(tblBanThanhPhamMau[Giá/ĐV định lượng],MATCH(G205,tblBanThanhPhamMau[Mã BTP],0)),INDEX(tblNguyenLieuMau[Giá/ĐV định lượng],MATCH(G205,tblNguyenLieuMau[Mã NL],0))),0)</f>
        <v>43.613707165109034</v>
      </c>
      <c r="L205" s="99">
        <f t="shared" si="3"/>
        <v>1308.4112149532709</v>
      </c>
      <c r="M205" s="77" t="s">
        <v>199</v>
      </c>
      <c r="N205" s="93" t="s">
        <v>198</v>
      </c>
    </row>
    <row r="206" spans="1:14" ht="16" customHeight="1" x14ac:dyDescent="0.15">
      <c r="A206" s="75" t="s">
        <v>211</v>
      </c>
      <c r="B206" s="88" t="s">
        <v>350</v>
      </c>
      <c r="C206" s="88" t="s">
        <v>351</v>
      </c>
      <c r="D206" s="77" t="s">
        <v>68</v>
      </c>
      <c r="E206" s="84">
        <v>700</v>
      </c>
      <c r="F206" s="77">
        <v>3</v>
      </c>
      <c r="G206" s="77" t="s">
        <v>134</v>
      </c>
      <c r="H206" s="88" t="s">
        <v>52</v>
      </c>
      <c r="I206" s="95">
        <v>30</v>
      </c>
      <c r="J206" s="77" t="s">
        <v>4</v>
      </c>
      <c r="K206" s="97">
        <f>IFERROR(IF(LEFT(G206,3)="BTP",INDEX(tblBanThanhPhamMau[Giá/ĐV định lượng],MATCH(G206,tblBanThanhPhamMau[Mã BTP],0)),INDEX(tblNguyenLieuMau[Giá/ĐV định lượng],MATCH(G206,tblNguyenLieuMau[Mã NL],0))),0)</f>
        <v>70</v>
      </c>
      <c r="L206" s="99">
        <f t="shared" si="3"/>
        <v>2100</v>
      </c>
      <c r="M206" s="77" t="s">
        <v>199</v>
      </c>
      <c r="N206" s="93" t="s">
        <v>198</v>
      </c>
    </row>
    <row r="207" spans="1:14" ht="16" customHeight="1" x14ac:dyDescent="0.15">
      <c r="A207" s="75" t="s">
        <v>211</v>
      </c>
      <c r="B207" s="88" t="s">
        <v>350</v>
      </c>
      <c r="C207" s="88" t="s">
        <v>351</v>
      </c>
      <c r="D207" s="77" t="s">
        <v>68</v>
      </c>
      <c r="E207" s="84">
        <v>700</v>
      </c>
      <c r="F207" s="77">
        <v>4</v>
      </c>
      <c r="G207" s="77" t="s">
        <v>94</v>
      </c>
      <c r="H207" s="88" t="s">
        <v>14</v>
      </c>
      <c r="I207" s="95">
        <v>15</v>
      </c>
      <c r="J207" s="77" t="s">
        <v>10</v>
      </c>
      <c r="K207" s="97">
        <f>IFERROR(IF(LEFT(G207,3)="BTP",INDEX(tblBanThanhPhamMau[Giá/ĐV định lượng],MATCH(G207,tblBanThanhPhamMau[Mã BTP],0)),INDEX(tblNguyenLieuMau[Giá/ĐV định lượng],MATCH(G207,tblNguyenLieuMau[Mã NL],0))),0)</f>
        <v>97.5</v>
      </c>
      <c r="L207" s="99">
        <f t="shared" si="3"/>
        <v>1462.5</v>
      </c>
      <c r="M207" s="77" t="s">
        <v>199</v>
      </c>
      <c r="N207" s="93" t="s">
        <v>198</v>
      </c>
    </row>
    <row r="208" spans="1:14" ht="16" customHeight="1" x14ac:dyDescent="0.15">
      <c r="A208" s="75" t="s">
        <v>211</v>
      </c>
      <c r="B208" s="88" t="s">
        <v>350</v>
      </c>
      <c r="C208" s="88" t="s">
        <v>351</v>
      </c>
      <c r="D208" s="77" t="s">
        <v>68</v>
      </c>
      <c r="E208" s="84">
        <v>700</v>
      </c>
      <c r="F208" s="77">
        <v>5</v>
      </c>
      <c r="G208" s="77" t="s">
        <v>102</v>
      </c>
      <c r="H208" s="88" t="s">
        <v>21</v>
      </c>
      <c r="I208" s="95">
        <v>300</v>
      </c>
      <c r="J208" s="77" t="s">
        <v>4</v>
      </c>
      <c r="K208" s="97">
        <f>IFERROR(IF(LEFT(G208,3)="BTP",INDEX(tblBanThanhPhamMau[Giá/ĐV định lượng],MATCH(G208,tblBanThanhPhamMau[Mã BTP],0)),INDEX(tblNguyenLieuMau[Giá/ĐV định lượng],MATCH(G208,tblNguyenLieuMau[Mã NL],0))),0)</f>
        <v>1.2222222222222223</v>
      </c>
      <c r="L208" s="99">
        <f t="shared" si="3"/>
        <v>366.66666666666669</v>
      </c>
      <c r="M208" s="77" t="s">
        <v>199</v>
      </c>
      <c r="N208" s="93" t="s">
        <v>198</v>
      </c>
    </row>
    <row r="209" spans="1:14" ht="16" customHeight="1" x14ac:dyDescent="0.15">
      <c r="A209" s="75" t="s">
        <v>211</v>
      </c>
      <c r="B209" s="88" t="s">
        <v>350</v>
      </c>
      <c r="C209" s="88" t="s">
        <v>351</v>
      </c>
      <c r="D209" s="77" t="s">
        <v>68</v>
      </c>
      <c r="E209" s="84">
        <v>700</v>
      </c>
      <c r="F209" s="77">
        <v>6</v>
      </c>
      <c r="G209" s="77" t="s">
        <v>110</v>
      </c>
      <c r="H209" s="88" t="s">
        <v>31</v>
      </c>
      <c r="I209" s="95">
        <v>2</v>
      </c>
      <c r="J209" s="77" t="s">
        <v>32</v>
      </c>
      <c r="K209" s="97">
        <f>IFERROR(IF(LEFT(G209,3)="BTP",INDEX(tblBanThanhPhamMau[Giá/ĐV định lượng],MATCH(G209,tblBanThanhPhamMau[Mã BTP],0)),INDEX(tblNguyenLieuMau[Giá/ĐV định lượng],MATCH(G209,tblNguyenLieuMau[Mã NL],0))),0)</f>
        <v>900</v>
      </c>
      <c r="L209" s="99">
        <f t="shared" si="3"/>
        <v>1800</v>
      </c>
      <c r="M209" s="77" t="s">
        <v>199</v>
      </c>
      <c r="N209" s="93" t="s">
        <v>198</v>
      </c>
    </row>
    <row r="210" spans="1:14" ht="16" customHeight="1" x14ac:dyDescent="0.15">
      <c r="A210" s="75" t="s">
        <v>211</v>
      </c>
      <c r="B210" s="88" t="s">
        <v>350</v>
      </c>
      <c r="C210" s="88" t="s">
        <v>351</v>
      </c>
      <c r="D210" s="77" t="s">
        <v>68</v>
      </c>
      <c r="E210" s="84">
        <v>700</v>
      </c>
      <c r="F210" s="77">
        <v>7</v>
      </c>
      <c r="G210" s="77" t="s">
        <v>175</v>
      </c>
      <c r="H210" s="88" t="s">
        <v>331</v>
      </c>
      <c r="I210" s="95">
        <v>50</v>
      </c>
      <c r="J210" s="77" t="s">
        <v>4</v>
      </c>
      <c r="K210" s="97">
        <f>IFERROR(IF(LEFT(G210,3)="BTP",INDEX(tblBanThanhPhamMau[Giá/ĐV định lượng],MATCH(G210,tblBanThanhPhamMau[Mã BTP],0)),INDEX(tblNguyenLieuMau[Giá/ĐV định lượng],MATCH(G210,tblNguyenLieuMau[Mã NL],0))),0)</f>
        <v>21.929333333333332</v>
      </c>
      <c r="L210" s="99">
        <f t="shared" si="3"/>
        <v>1096.4666666666667</v>
      </c>
      <c r="M210" s="77" t="s">
        <v>197</v>
      </c>
      <c r="N210" s="93" t="s">
        <v>198</v>
      </c>
    </row>
    <row r="211" spans="1:14" ht="16" customHeight="1" x14ac:dyDescent="0.15">
      <c r="A211" s="75" t="s">
        <v>211</v>
      </c>
      <c r="B211" s="88" t="s">
        <v>350</v>
      </c>
      <c r="C211" s="88" t="s">
        <v>351</v>
      </c>
      <c r="D211" s="77" t="s">
        <v>68</v>
      </c>
      <c r="E211" s="84">
        <v>700</v>
      </c>
      <c r="F211" s="77">
        <v>8</v>
      </c>
      <c r="G211" s="77" t="s">
        <v>136</v>
      </c>
      <c r="H211" s="88" t="s">
        <v>314</v>
      </c>
      <c r="I211" s="95">
        <v>1</v>
      </c>
      <c r="J211" s="77" t="s">
        <v>62</v>
      </c>
      <c r="K211" s="97">
        <f>IFERROR(IF(LEFT(G211,3)="BTP",INDEX(tblBanThanhPhamMau[Giá/ĐV định lượng],MATCH(G211,tblBanThanhPhamMau[Mã BTP],0)),INDEX(tblNguyenLieuMau[Giá/ĐV định lượng],MATCH(G211,tblNguyenLieuMau[Mã NL],0))),0)</f>
        <v>1900</v>
      </c>
      <c r="L211" s="99">
        <f t="shared" si="3"/>
        <v>1900</v>
      </c>
      <c r="M211" s="77" t="s">
        <v>199</v>
      </c>
      <c r="N211" s="93" t="s">
        <v>61</v>
      </c>
    </row>
    <row r="212" spans="1:14" ht="16" customHeight="1" x14ac:dyDescent="0.15">
      <c r="A212" s="75" t="s">
        <v>211</v>
      </c>
      <c r="B212" s="88" t="s">
        <v>350</v>
      </c>
      <c r="C212" s="88" t="s">
        <v>351</v>
      </c>
      <c r="D212" s="77" t="s">
        <v>68</v>
      </c>
      <c r="E212" s="84">
        <v>700</v>
      </c>
      <c r="F212" s="77">
        <v>9</v>
      </c>
      <c r="G212" s="77" t="s">
        <v>139</v>
      </c>
      <c r="H212" s="88" t="s">
        <v>63</v>
      </c>
      <c r="I212" s="95">
        <v>1</v>
      </c>
      <c r="J212" s="77" t="s">
        <v>62</v>
      </c>
      <c r="K212" s="97">
        <f>IFERROR(IF(LEFT(G212,3)="BTP",INDEX(tblBanThanhPhamMau[Giá/ĐV định lượng],MATCH(G212,tblBanThanhPhamMau[Mã BTP],0)),INDEX(tblNguyenLieuMau[Giá/ĐV định lượng],MATCH(G212,tblNguyenLieuMau[Mã NL],0))),0)</f>
        <v>650</v>
      </c>
      <c r="L212" s="99">
        <f t="shared" si="3"/>
        <v>650</v>
      </c>
      <c r="M212" s="77" t="s">
        <v>199</v>
      </c>
      <c r="N212" s="93" t="s">
        <v>61</v>
      </c>
    </row>
    <row r="213" spans="1:14" ht="16" customHeight="1" x14ac:dyDescent="0.15">
      <c r="A213" s="75" t="s">
        <v>211</v>
      </c>
      <c r="B213" s="88" t="s">
        <v>350</v>
      </c>
      <c r="C213" s="88" t="s">
        <v>351</v>
      </c>
      <c r="D213" s="77" t="s">
        <v>68</v>
      </c>
      <c r="E213" s="84">
        <v>700</v>
      </c>
      <c r="F213" s="77">
        <v>10</v>
      </c>
      <c r="G213" s="77" t="s">
        <v>144</v>
      </c>
      <c r="H213" s="88" t="s">
        <v>320</v>
      </c>
      <c r="I213" s="95">
        <v>1</v>
      </c>
      <c r="J213" s="77" t="s">
        <v>62</v>
      </c>
      <c r="K213" s="97">
        <f>IFERROR(IF(LEFT(G213,3)="BTP",INDEX(tblBanThanhPhamMau[Giá/ĐV định lượng],MATCH(G213,tblBanThanhPhamMau[Mã BTP],0)),INDEX(tblNguyenLieuMau[Giá/ĐV định lượng],MATCH(G213,tblNguyenLieuMau[Mã NL],0))),0)</f>
        <v>360</v>
      </c>
      <c r="L213" s="99">
        <f t="shared" si="3"/>
        <v>360</v>
      </c>
      <c r="M213" s="77" t="s">
        <v>199</v>
      </c>
      <c r="N213" s="93" t="s">
        <v>61</v>
      </c>
    </row>
    <row r="214" spans="1:14" ht="16" customHeight="1" x14ac:dyDescent="0.15">
      <c r="A214" s="75" t="s">
        <v>211</v>
      </c>
      <c r="B214" s="88" t="s">
        <v>350</v>
      </c>
      <c r="C214" s="88" t="s">
        <v>351</v>
      </c>
      <c r="D214" s="77" t="s">
        <v>68</v>
      </c>
      <c r="E214" s="84">
        <v>700</v>
      </c>
      <c r="F214" s="77">
        <v>11</v>
      </c>
      <c r="G214" s="77" t="s">
        <v>145</v>
      </c>
      <c r="H214" s="88" t="s">
        <v>65</v>
      </c>
      <c r="I214" s="95">
        <v>1</v>
      </c>
      <c r="J214" s="77" t="s">
        <v>62</v>
      </c>
      <c r="K214" s="97">
        <f>IFERROR(IF(LEFT(G214,3)="BTP",INDEX(tblBanThanhPhamMau[Giá/ĐV định lượng],MATCH(G214,tblBanThanhPhamMau[Mã BTP],0)),INDEX(tblNguyenLieuMau[Giá/ĐV định lượng],MATCH(G214,tblNguyenLieuMau[Mã NL],0))),0)</f>
        <v>500</v>
      </c>
      <c r="L214" s="99">
        <f t="shared" si="3"/>
        <v>500</v>
      </c>
      <c r="M214" s="77" t="s">
        <v>199</v>
      </c>
      <c r="N214" s="93" t="s">
        <v>61</v>
      </c>
    </row>
    <row r="215" spans="1:14" ht="16" customHeight="1" x14ac:dyDescent="0.15">
      <c r="A215" s="75" t="s">
        <v>211</v>
      </c>
      <c r="B215" s="88" t="s">
        <v>350</v>
      </c>
      <c r="C215" s="88" t="s">
        <v>351</v>
      </c>
      <c r="D215" s="77" t="s">
        <v>68</v>
      </c>
      <c r="E215" s="84">
        <v>700</v>
      </c>
      <c r="F215" s="77">
        <v>12</v>
      </c>
      <c r="G215" s="77" t="s">
        <v>146</v>
      </c>
      <c r="H215" s="88" t="s">
        <v>321</v>
      </c>
      <c r="I215" s="95">
        <v>1</v>
      </c>
      <c r="J215" s="77" t="s">
        <v>62</v>
      </c>
      <c r="K215" s="97">
        <f>IFERROR(IF(LEFT(G215,3)="BTP",INDEX(tblBanThanhPhamMau[Giá/ĐV định lượng],MATCH(G215,tblBanThanhPhamMau[Mã BTP],0)),INDEX(tblNguyenLieuMau[Giá/ĐV định lượng],MATCH(G215,tblNguyenLieuMau[Mã NL],0))),0)</f>
        <v>1500</v>
      </c>
      <c r="L215" s="99">
        <f t="shared" si="3"/>
        <v>1500</v>
      </c>
      <c r="M215" s="77" t="s">
        <v>199</v>
      </c>
      <c r="N215" s="93" t="s">
        <v>147</v>
      </c>
    </row>
    <row r="216" spans="1:14" ht="16" customHeight="1" x14ac:dyDescent="0.15">
      <c r="A216" s="75" t="s">
        <v>212</v>
      </c>
      <c r="B216" s="88" t="s">
        <v>350</v>
      </c>
      <c r="C216" s="88" t="s">
        <v>352</v>
      </c>
      <c r="D216" s="77" t="s">
        <v>67</v>
      </c>
      <c r="E216" s="84">
        <v>500</v>
      </c>
      <c r="F216" s="77">
        <v>1</v>
      </c>
      <c r="G216" s="77" t="s">
        <v>168</v>
      </c>
      <c r="H216" s="88" t="s">
        <v>327</v>
      </c>
      <c r="I216" s="95">
        <v>130</v>
      </c>
      <c r="J216" s="77" t="s">
        <v>10</v>
      </c>
      <c r="K216" s="97">
        <f>IFERROR(IF(LEFT(G216,3)="BTP",INDEX(tblBanThanhPhamMau[Giá/ĐV định lượng],MATCH(G216,tblBanThanhPhamMau[Mã BTP],0)),INDEX(tblNguyenLieuMau[Giá/ĐV định lượng],MATCH(G216,tblNguyenLieuMau[Mã NL],0))),0)</f>
        <v>18.899999999999999</v>
      </c>
      <c r="L216" s="99">
        <f t="shared" si="3"/>
        <v>2457</v>
      </c>
      <c r="M216" s="77" t="s">
        <v>197</v>
      </c>
      <c r="N216" s="93" t="s">
        <v>198</v>
      </c>
    </row>
    <row r="217" spans="1:14" ht="16" customHeight="1" x14ac:dyDescent="0.15">
      <c r="A217" s="75" t="s">
        <v>212</v>
      </c>
      <c r="B217" s="88" t="s">
        <v>350</v>
      </c>
      <c r="C217" s="88" t="s">
        <v>352</v>
      </c>
      <c r="D217" s="77" t="s">
        <v>67</v>
      </c>
      <c r="E217" s="84">
        <v>500</v>
      </c>
      <c r="F217" s="77">
        <v>2</v>
      </c>
      <c r="G217" s="77" t="s">
        <v>99</v>
      </c>
      <c r="H217" s="88" t="s">
        <v>18</v>
      </c>
      <c r="I217" s="95">
        <v>25</v>
      </c>
      <c r="J217" s="77" t="s">
        <v>4</v>
      </c>
      <c r="K217" s="97">
        <f>IFERROR(IF(LEFT(G217,3)="BTP",INDEX(tblBanThanhPhamMau[Giá/ĐV định lượng],MATCH(G217,tblBanThanhPhamMau[Mã BTP],0)),INDEX(tblNguyenLieuMau[Giá/ĐV định lượng],MATCH(G217,tblNguyenLieuMau[Mã NL],0))),0)</f>
        <v>43.613707165109034</v>
      </c>
      <c r="L217" s="99">
        <f t="shared" si="3"/>
        <v>1090.3426791277259</v>
      </c>
      <c r="M217" s="77" t="s">
        <v>199</v>
      </c>
      <c r="N217" s="93" t="s">
        <v>198</v>
      </c>
    </row>
    <row r="218" spans="1:14" ht="16" customHeight="1" x14ac:dyDescent="0.15">
      <c r="A218" s="75" t="s">
        <v>212</v>
      </c>
      <c r="B218" s="88" t="s">
        <v>350</v>
      </c>
      <c r="C218" s="88" t="s">
        <v>352</v>
      </c>
      <c r="D218" s="77" t="s">
        <v>67</v>
      </c>
      <c r="E218" s="84">
        <v>500</v>
      </c>
      <c r="F218" s="77">
        <v>3</v>
      </c>
      <c r="G218" s="77" t="s">
        <v>134</v>
      </c>
      <c r="H218" s="88" t="s">
        <v>52</v>
      </c>
      <c r="I218" s="95">
        <v>25</v>
      </c>
      <c r="J218" s="77" t="s">
        <v>4</v>
      </c>
      <c r="K218" s="97">
        <f>IFERROR(IF(LEFT(G218,3)="BTP",INDEX(tblBanThanhPhamMau[Giá/ĐV định lượng],MATCH(G218,tblBanThanhPhamMau[Mã BTP],0)),INDEX(tblNguyenLieuMau[Giá/ĐV định lượng],MATCH(G218,tblNguyenLieuMau[Mã NL],0))),0)</f>
        <v>70</v>
      </c>
      <c r="L218" s="99">
        <f t="shared" si="3"/>
        <v>1750</v>
      </c>
      <c r="M218" s="77" t="s">
        <v>199</v>
      </c>
      <c r="N218" s="93" t="s">
        <v>198</v>
      </c>
    </row>
    <row r="219" spans="1:14" ht="16" customHeight="1" x14ac:dyDescent="0.15">
      <c r="A219" s="75" t="s">
        <v>212</v>
      </c>
      <c r="B219" s="88" t="s">
        <v>350</v>
      </c>
      <c r="C219" s="88" t="s">
        <v>352</v>
      </c>
      <c r="D219" s="77" t="s">
        <v>67</v>
      </c>
      <c r="E219" s="84">
        <v>500</v>
      </c>
      <c r="F219" s="77">
        <v>4</v>
      </c>
      <c r="G219" s="77" t="s">
        <v>106</v>
      </c>
      <c r="H219" s="88" t="s">
        <v>25</v>
      </c>
      <c r="I219" s="95">
        <v>10</v>
      </c>
      <c r="J219" s="77" t="s">
        <v>10</v>
      </c>
      <c r="K219" s="97">
        <f>IFERROR(IF(LEFT(G219,3)="BTP",INDEX(tblBanThanhPhamMau[Giá/ĐV định lượng],MATCH(G219,tblBanThanhPhamMau[Mã BTP],0)),INDEX(tblNguyenLieuMau[Giá/ĐV định lượng],MATCH(G219,tblNguyenLieuMau[Mã NL],0))),0)</f>
        <v>19.600000000000001</v>
      </c>
      <c r="L219" s="99">
        <f t="shared" si="3"/>
        <v>196</v>
      </c>
      <c r="M219" s="77" t="s">
        <v>199</v>
      </c>
      <c r="N219" s="93" t="s">
        <v>198</v>
      </c>
    </row>
    <row r="220" spans="1:14" ht="16" customHeight="1" x14ac:dyDescent="0.15">
      <c r="A220" s="75" t="s">
        <v>212</v>
      </c>
      <c r="B220" s="88" t="s">
        <v>350</v>
      </c>
      <c r="C220" s="88" t="s">
        <v>352</v>
      </c>
      <c r="D220" s="77" t="s">
        <v>67</v>
      </c>
      <c r="E220" s="84">
        <v>500</v>
      </c>
      <c r="F220" s="77">
        <v>5</v>
      </c>
      <c r="G220" s="77" t="s">
        <v>102</v>
      </c>
      <c r="H220" s="88" t="s">
        <v>21</v>
      </c>
      <c r="I220" s="95">
        <v>200</v>
      </c>
      <c r="J220" s="77" t="s">
        <v>4</v>
      </c>
      <c r="K220" s="97">
        <f>IFERROR(IF(LEFT(G220,3)="BTP",INDEX(tblBanThanhPhamMau[Giá/ĐV định lượng],MATCH(G220,tblBanThanhPhamMau[Mã BTP],0)),INDEX(tblNguyenLieuMau[Giá/ĐV định lượng],MATCH(G220,tblNguyenLieuMau[Mã NL],0))),0)</f>
        <v>1.2222222222222223</v>
      </c>
      <c r="L220" s="99">
        <f t="shared" si="3"/>
        <v>244.44444444444446</v>
      </c>
      <c r="M220" s="77" t="s">
        <v>199</v>
      </c>
      <c r="N220" s="93" t="s">
        <v>198</v>
      </c>
    </row>
    <row r="221" spans="1:14" ht="16" customHeight="1" x14ac:dyDescent="0.15">
      <c r="A221" s="75" t="s">
        <v>212</v>
      </c>
      <c r="B221" s="88" t="s">
        <v>350</v>
      </c>
      <c r="C221" s="88" t="s">
        <v>352</v>
      </c>
      <c r="D221" s="77" t="s">
        <v>67</v>
      </c>
      <c r="E221" s="84">
        <v>500</v>
      </c>
      <c r="F221" s="77">
        <v>6</v>
      </c>
      <c r="G221" s="77" t="s">
        <v>158</v>
      </c>
      <c r="H221" s="88" t="s">
        <v>54</v>
      </c>
      <c r="I221" s="95">
        <v>30</v>
      </c>
      <c r="J221" s="77" t="s">
        <v>4</v>
      </c>
      <c r="K221" s="97">
        <f>IFERROR(IF(LEFT(G221,3)="BTP",INDEX(tblBanThanhPhamMau[Giá/ĐV định lượng],MATCH(G221,tblBanThanhPhamMau[Mã BTP],0)),INDEX(tblNguyenLieuMau[Giá/ĐV định lượng],MATCH(G221,tblNguyenLieuMau[Mã NL],0))),0)</f>
        <v>91.78235294117647</v>
      </c>
      <c r="L221" s="99">
        <f t="shared" si="3"/>
        <v>2753.4705882352941</v>
      </c>
      <c r="M221" s="77" t="s">
        <v>197</v>
      </c>
      <c r="N221" s="93" t="s">
        <v>198</v>
      </c>
    </row>
    <row r="222" spans="1:14" ht="16" customHeight="1" x14ac:dyDescent="0.15">
      <c r="A222" s="75" t="s">
        <v>212</v>
      </c>
      <c r="B222" s="88" t="s">
        <v>350</v>
      </c>
      <c r="C222" s="88" t="s">
        <v>352</v>
      </c>
      <c r="D222" s="77" t="s">
        <v>67</v>
      </c>
      <c r="E222" s="84">
        <v>500</v>
      </c>
      <c r="F222" s="77">
        <v>7</v>
      </c>
      <c r="G222" s="77" t="s">
        <v>84</v>
      </c>
      <c r="H222" s="88" t="s">
        <v>298</v>
      </c>
      <c r="I222" s="95">
        <v>50</v>
      </c>
      <c r="J222" s="77" t="s">
        <v>4</v>
      </c>
      <c r="K222" s="97">
        <f>IFERROR(IF(LEFT(G222,3)="BTP",INDEX(tblBanThanhPhamMau[Giá/ĐV định lượng],MATCH(G222,tblBanThanhPhamMau[Mã BTP],0)),INDEX(tblNguyenLieuMau[Giá/ĐV định lượng],MATCH(G222,tblNguyenLieuMau[Mã NL],0))),0)</f>
        <v>80</v>
      </c>
      <c r="L222" s="99">
        <f t="shared" si="3"/>
        <v>4000</v>
      </c>
      <c r="M222" s="77" t="s">
        <v>199</v>
      </c>
      <c r="N222" s="93" t="s">
        <v>3</v>
      </c>
    </row>
    <row r="223" spans="1:14" ht="16" customHeight="1" x14ac:dyDescent="0.15">
      <c r="A223" s="75" t="s">
        <v>212</v>
      </c>
      <c r="B223" s="88" t="s">
        <v>350</v>
      </c>
      <c r="C223" s="88" t="s">
        <v>352</v>
      </c>
      <c r="D223" s="77" t="s">
        <v>67</v>
      </c>
      <c r="E223" s="84">
        <v>500</v>
      </c>
      <c r="F223" s="77">
        <v>8</v>
      </c>
      <c r="G223" s="77" t="s">
        <v>135</v>
      </c>
      <c r="H223" s="88" t="s">
        <v>313</v>
      </c>
      <c r="I223" s="95">
        <v>1</v>
      </c>
      <c r="J223" s="77" t="s">
        <v>62</v>
      </c>
      <c r="K223" s="97">
        <f>IFERROR(IF(LEFT(G223,3)="BTP",INDEX(tblBanThanhPhamMau[Giá/ĐV định lượng],MATCH(G223,tblBanThanhPhamMau[Mã BTP],0)),INDEX(tblNguyenLieuMau[Giá/ĐV định lượng],MATCH(G223,tblNguyenLieuMau[Mã NL],0))),0)</f>
        <v>1800</v>
      </c>
      <c r="L223" s="99">
        <f t="shared" si="3"/>
        <v>1800</v>
      </c>
      <c r="M223" s="77" t="s">
        <v>199</v>
      </c>
      <c r="N223" s="93" t="s">
        <v>61</v>
      </c>
    </row>
    <row r="224" spans="1:14" ht="16" customHeight="1" x14ac:dyDescent="0.15">
      <c r="A224" s="75" t="s">
        <v>212</v>
      </c>
      <c r="B224" s="88" t="s">
        <v>350</v>
      </c>
      <c r="C224" s="88" t="s">
        <v>352</v>
      </c>
      <c r="D224" s="77" t="s">
        <v>67</v>
      </c>
      <c r="E224" s="84">
        <v>500</v>
      </c>
      <c r="F224" s="77">
        <v>9</v>
      </c>
      <c r="G224" s="77" t="s">
        <v>139</v>
      </c>
      <c r="H224" s="88" t="s">
        <v>63</v>
      </c>
      <c r="I224" s="95">
        <v>1</v>
      </c>
      <c r="J224" s="77" t="s">
        <v>62</v>
      </c>
      <c r="K224" s="97">
        <f>IFERROR(IF(LEFT(G224,3)="BTP",INDEX(tblBanThanhPhamMau[Giá/ĐV định lượng],MATCH(G224,tblBanThanhPhamMau[Mã BTP],0)),INDEX(tblNguyenLieuMau[Giá/ĐV định lượng],MATCH(G224,tblNguyenLieuMau[Mã NL],0))),0)</f>
        <v>650</v>
      </c>
      <c r="L224" s="99">
        <f t="shared" si="3"/>
        <v>650</v>
      </c>
      <c r="M224" s="77" t="s">
        <v>199</v>
      </c>
      <c r="N224" s="93" t="s">
        <v>61</v>
      </c>
    </row>
    <row r="225" spans="1:14" ht="16" customHeight="1" x14ac:dyDescent="0.15">
      <c r="A225" s="75" t="s">
        <v>212</v>
      </c>
      <c r="B225" s="88" t="s">
        <v>350</v>
      </c>
      <c r="C225" s="88" t="s">
        <v>352</v>
      </c>
      <c r="D225" s="77" t="s">
        <v>67</v>
      </c>
      <c r="E225" s="84">
        <v>500</v>
      </c>
      <c r="F225" s="77">
        <v>10</v>
      </c>
      <c r="G225" s="77" t="s">
        <v>144</v>
      </c>
      <c r="H225" s="88" t="s">
        <v>320</v>
      </c>
      <c r="I225" s="95">
        <v>1</v>
      </c>
      <c r="J225" s="77" t="s">
        <v>62</v>
      </c>
      <c r="K225" s="97">
        <f>IFERROR(IF(LEFT(G225,3)="BTP",INDEX(tblBanThanhPhamMau[Giá/ĐV định lượng],MATCH(G225,tblBanThanhPhamMau[Mã BTP],0)),INDEX(tblNguyenLieuMau[Giá/ĐV định lượng],MATCH(G225,tblNguyenLieuMau[Mã NL],0))),0)</f>
        <v>360</v>
      </c>
      <c r="L225" s="99">
        <f t="shared" si="3"/>
        <v>360</v>
      </c>
      <c r="M225" s="77" t="s">
        <v>199</v>
      </c>
      <c r="N225" s="93" t="s">
        <v>61</v>
      </c>
    </row>
    <row r="226" spans="1:14" ht="16" customHeight="1" x14ac:dyDescent="0.15">
      <c r="A226" s="75" t="s">
        <v>212</v>
      </c>
      <c r="B226" s="88" t="s">
        <v>350</v>
      </c>
      <c r="C226" s="88" t="s">
        <v>352</v>
      </c>
      <c r="D226" s="77" t="s">
        <v>67</v>
      </c>
      <c r="E226" s="84">
        <v>500</v>
      </c>
      <c r="F226" s="77">
        <v>11</v>
      </c>
      <c r="G226" s="77" t="s">
        <v>145</v>
      </c>
      <c r="H226" s="88" t="s">
        <v>65</v>
      </c>
      <c r="I226" s="95">
        <v>1</v>
      </c>
      <c r="J226" s="77" t="s">
        <v>62</v>
      </c>
      <c r="K226" s="97">
        <f>IFERROR(IF(LEFT(G226,3)="BTP",INDEX(tblBanThanhPhamMau[Giá/ĐV định lượng],MATCH(G226,tblBanThanhPhamMau[Mã BTP],0)),INDEX(tblNguyenLieuMau[Giá/ĐV định lượng],MATCH(G226,tblNguyenLieuMau[Mã NL],0))),0)</f>
        <v>500</v>
      </c>
      <c r="L226" s="99">
        <f t="shared" si="3"/>
        <v>500</v>
      </c>
      <c r="M226" s="77" t="s">
        <v>199</v>
      </c>
      <c r="N226" s="93" t="s">
        <v>61</v>
      </c>
    </row>
    <row r="227" spans="1:14" ht="16" customHeight="1" x14ac:dyDescent="0.15">
      <c r="A227" s="75" t="s">
        <v>212</v>
      </c>
      <c r="B227" s="88" t="s">
        <v>350</v>
      </c>
      <c r="C227" s="88" t="s">
        <v>352</v>
      </c>
      <c r="D227" s="77" t="s">
        <v>68</v>
      </c>
      <c r="E227" s="84">
        <v>700</v>
      </c>
      <c r="F227" s="77">
        <v>1</v>
      </c>
      <c r="G227" s="77" t="s">
        <v>168</v>
      </c>
      <c r="H227" s="88" t="s">
        <v>327</v>
      </c>
      <c r="I227" s="95">
        <v>170</v>
      </c>
      <c r="J227" s="77" t="s">
        <v>10</v>
      </c>
      <c r="K227" s="97">
        <f>IFERROR(IF(LEFT(G227,3)="BTP",INDEX(tblBanThanhPhamMau[Giá/ĐV định lượng],MATCH(G227,tblBanThanhPhamMau[Mã BTP],0)),INDEX(tblNguyenLieuMau[Giá/ĐV định lượng],MATCH(G227,tblNguyenLieuMau[Mã NL],0))),0)</f>
        <v>18.899999999999999</v>
      </c>
      <c r="L227" s="99">
        <f t="shared" si="3"/>
        <v>3212.9999999999995</v>
      </c>
      <c r="M227" s="77" t="s">
        <v>197</v>
      </c>
      <c r="N227" s="93" t="s">
        <v>198</v>
      </c>
    </row>
    <row r="228" spans="1:14" ht="16" customHeight="1" x14ac:dyDescent="0.15">
      <c r="A228" s="75" t="s">
        <v>212</v>
      </c>
      <c r="B228" s="88" t="s">
        <v>350</v>
      </c>
      <c r="C228" s="88" t="s">
        <v>352</v>
      </c>
      <c r="D228" s="77" t="s">
        <v>68</v>
      </c>
      <c r="E228" s="84">
        <v>700</v>
      </c>
      <c r="F228" s="77">
        <v>2</v>
      </c>
      <c r="G228" s="77" t="s">
        <v>99</v>
      </c>
      <c r="H228" s="88" t="s">
        <v>18</v>
      </c>
      <c r="I228" s="95">
        <v>30</v>
      </c>
      <c r="J228" s="77" t="s">
        <v>4</v>
      </c>
      <c r="K228" s="97">
        <f>IFERROR(IF(LEFT(G228,3)="BTP",INDEX(tblBanThanhPhamMau[Giá/ĐV định lượng],MATCH(G228,tblBanThanhPhamMau[Mã BTP],0)),INDEX(tblNguyenLieuMau[Giá/ĐV định lượng],MATCH(G228,tblNguyenLieuMau[Mã NL],0))),0)</f>
        <v>43.613707165109034</v>
      </c>
      <c r="L228" s="99">
        <f t="shared" si="3"/>
        <v>1308.4112149532709</v>
      </c>
      <c r="M228" s="77" t="s">
        <v>199</v>
      </c>
      <c r="N228" s="93" t="s">
        <v>198</v>
      </c>
    </row>
    <row r="229" spans="1:14" ht="16" customHeight="1" x14ac:dyDescent="0.15">
      <c r="A229" s="75" t="s">
        <v>212</v>
      </c>
      <c r="B229" s="88" t="s">
        <v>350</v>
      </c>
      <c r="C229" s="88" t="s">
        <v>352</v>
      </c>
      <c r="D229" s="77" t="s">
        <v>68</v>
      </c>
      <c r="E229" s="84">
        <v>700</v>
      </c>
      <c r="F229" s="77">
        <v>3</v>
      </c>
      <c r="G229" s="77" t="s">
        <v>134</v>
      </c>
      <c r="H229" s="88" t="s">
        <v>52</v>
      </c>
      <c r="I229" s="95">
        <v>30</v>
      </c>
      <c r="J229" s="77" t="s">
        <v>4</v>
      </c>
      <c r="K229" s="97">
        <f>IFERROR(IF(LEFT(G229,3)="BTP",INDEX(tblBanThanhPhamMau[Giá/ĐV định lượng],MATCH(G229,tblBanThanhPhamMau[Mã BTP],0)),INDEX(tblNguyenLieuMau[Giá/ĐV định lượng],MATCH(G229,tblNguyenLieuMau[Mã NL],0))),0)</f>
        <v>70</v>
      </c>
      <c r="L229" s="99">
        <f t="shared" si="3"/>
        <v>2100</v>
      </c>
      <c r="M229" s="77" t="s">
        <v>199</v>
      </c>
      <c r="N229" s="93" t="s">
        <v>198</v>
      </c>
    </row>
    <row r="230" spans="1:14" ht="16" customHeight="1" x14ac:dyDescent="0.15">
      <c r="A230" s="75" t="s">
        <v>212</v>
      </c>
      <c r="B230" s="88" t="s">
        <v>350</v>
      </c>
      <c r="C230" s="88" t="s">
        <v>352</v>
      </c>
      <c r="D230" s="77" t="s">
        <v>68</v>
      </c>
      <c r="E230" s="84">
        <v>700</v>
      </c>
      <c r="F230" s="77">
        <v>4</v>
      </c>
      <c r="G230" s="77" t="s">
        <v>106</v>
      </c>
      <c r="H230" s="88" t="s">
        <v>25</v>
      </c>
      <c r="I230" s="95">
        <v>15</v>
      </c>
      <c r="J230" s="77" t="s">
        <v>10</v>
      </c>
      <c r="K230" s="97">
        <f>IFERROR(IF(LEFT(G230,3)="BTP",INDEX(tblBanThanhPhamMau[Giá/ĐV định lượng],MATCH(G230,tblBanThanhPhamMau[Mã BTP],0)),INDEX(tblNguyenLieuMau[Giá/ĐV định lượng],MATCH(G230,tblNguyenLieuMau[Mã NL],0))),0)</f>
        <v>19.600000000000001</v>
      </c>
      <c r="L230" s="99">
        <f t="shared" si="3"/>
        <v>294</v>
      </c>
      <c r="M230" s="77" t="s">
        <v>199</v>
      </c>
      <c r="N230" s="93" t="s">
        <v>198</v>
      </c>
    </row>
    <row r="231" spans="1:14" ht="16" customHeight="1" x14ac:dyDescent="0.15">
      <c r="A231" s="75" t="s">
        <v>212</v>
      </c>
      <c r="B231" s="88" t="s">
        <v>350</v>
      </c>
      <c r="C231" s="88" t="s">
        <v>352</v>
      </c>
      <c r="D231" s="77" t="s">
        <v>68</v>
      </c>
      <c r="E231" s="84">
        <v>700</v>
      </c>
      <c r="F231" s="77">
        <v>5</v>
      </c>
      <c r="G231" s="77" t="s">
        <v>102</v>
      </c>
      <c r="H231" s="88" t="s">
        <v>21</v>
      </c>
      <c r="I231" s="95">
        <v>300</v>
      </c>
      <c r="J231" s="77" t="s">
        <v>4</v>
      </c>
      <c r="K231" s="97">
        <f>IFERROR(IF(LEFT(G231,3)="BTP",INDEX(tblBanThanhPhamMau[Giá/ĐV định lượng],MATCH(G231,tblBanThanhPhamMau[Mã BTP],0)),INDEX(tblNguyenLieuMau[Giá/ĐV định lượng],MATCH(G231,tblNguyenLieuMau[Mã NL],0))),0)</f>
        <v>1.2222222222222223</v>
      </c>
      <c r="L231" s="99">
        <f t="shared" si="3"/>
        <v>366.66666666666669</v>
      </c>
      <c r="M231" s="77" t="s">
        <v>199</v>
      </c>
      <c r="N231" s="93" t="s">
        <v>198</v>
      </c>
    </row>
    <row r="232" spans="1:14" ht="16" customHeight="1" x14ac:dyDescent="0.15">
      <c r="A232" s="75" t="s">
        <v>212</v>
      </c>
      <c r="B232" s="88" t="s">
        <v>350</v>
      </c>
      <c r="C232" s="88" t="s">
        <v>352</v>
      </c>
      <c r="D232" s="77" t="s">
        <v>68</v>
      </c>
      <c r="E232" s="84">
        <v>700</v>
      </c>
      <c r="F232" s="77">
        <v>6</v>
      </c>
      <c r="G232" s="77" t="s">
        <v>158</v>
      </c>
      <c r="H232" s="88" t="s">
        <v>54</v>
      </c>
      <c r="I232" s="95">
        <v>30</v>
      </c>
      <c r="J232" s="77" t="s">
        <v>4</v>
      </c>
      <c r="K232" s="97">
        <f>IFERROR(IF(LEFT(G232,3)="BTP",INDEX(tblBanThanhPhamMau[Giá/ĐV định lượng],MATCH(G232,tblBanThanhPhamMau[Mã BTP],0)),INDEX(tblNguyenLieuMau[Giá/ĐV định lượng],MATCH(G232,tblNguyenLieuMau[Mã NL],0))),0)</f>
        <v>91.78235294117647</v>
      </c>
      <c r="L232" s="99">
        <f t="shared" si="3"/>
        <v>2753.4705882352941</v>
      </c>
      <c r="M232" s="77" t="s">
        <v>197</v>
      </c>
      <c r="N232" s="93" t="s">
        <v>198</v>
      </c>
    </row>
    <row r="233" spans="1:14" ht="16" customHeight="1" x14ac:dyDescent="0.15">
      <c r="A233" s="75" t="s">
        <v>212</v>
      </c>
      <c r="B233" s="88" t="s">
        <v>350</v>
      </c>
      <c r="C233" s="88" t="s">
        <v>352</v>
      </c>
      <c r="D233" s="77" t="s">
        <v>68</v>
      </c>
      <c r="E233" s="84">
        <v>700</v>
      </c>
      <c r="F233" s="77">
        <v>7</v>
      </c>
      <c r="G233" s="77" t="s">
        <v>84</v>
      </c>
      <c r="H233" s="88" t="s">
        <v>298</v>
      </c>
      <c r="I233" s="95">
        <v>50</v>
      </c>
      <c r="J233" s="77" t="s">
        <v>4</v>
      </c>
      <c r="K233" s="97">
        <f>IFERROR(IF(LEFT(G233,3)="BTP",INDEX(tblBanThanhPhamMau[Giá/ĐV định lượng],MATCH(G233,tblBanThanhPhamMau[Mã BTP],0)),INDEX(tblNguyenLieuMau[Giá/ĐV định lượng],MATCH(G233,tblNguyenLieuMau[Mã NL],0))),0)</f>
        <v>80</v>
      </c>
      <c r="L233" s="99">
        <f t="shared" si="3"/>
        <v>4000</v>
      </c>
      <c r="M233" s="77" t="s">
        <v>199</v>
      </c>
      <c r="N233" s="93" t="s">
        <v>3</v>
      </c>
    </row>
    <row r="234" spans="1:14" ht="16" customHeight="1" x14ac:dyDescent="0.15">
      <c r="A234" s="75" t="s">
        <v>212</v>
      </c>
      <c r="B234" s="88" t="s">
        <v>350</v>
      </c>
      <c r="C234" s="88" t="s">
        <v>352</v>
      </c>
      <c r="D234" s="77" t="s">
        <v>68</v>
      </c>
      <c r="E234" s="84">
        <v>700</v>
      </c>
      <c r="F234" s="77">
        <v>8</v>
      </c>
      <c r="G234" s="77" t="s">
        <v>136</v>
      </c>
      <c r="H234" s="88" t="s">
        <v>314</v>
      </c>
      <c r="I234" s="95">
        <v>1</v>
      </c>
      <c r="J234" s="77" t="s">
        <v>62</v>
      </c>
      <c r="K234" s="97">
        <f>IFERROR(IF(LEFT(G234,3)="BTP",INDEX(tblBanThanhPhamMau[Giá/ĐV định lượng],MATCH(G234,tblBanThanhPhamMau[Mã BTP],0)),INDEX(tblNguyenLieuMau[Giá/ĐV định lượng],MATCH(G234,tblNguyenLieuMau[Mã NL],0))),0)</f>
        <v>1900</v>
      </c>
      <c r="L234" s="99">
        <f t="shared" si="3"/>
        <v>1900</v>
      </c>
      <c r="M234" s="77" t="s">
        <v>199</v>
      </c>
      <c r="N234" s="93" t="s">
        <v>61</v>
      </c>
    </row>
    <row r="235" spans="1:14" ht="16" customHeight="1" x14ac:dyDescent="0.15">
      <c r="A235" s="75" t="s">
        <v>212</v>
      </c>
      <c r="B235" s="88" t="s">
        <v>350</v>
      </c>
      <c r="C235" s="88" t="s">
        <v>352</v>
      </c>
      <c r="D235" s="77" t="s">
        <v>68</v>
      </c>
      <c r="E235" s="84">
        <v>700</v>
      </c>
      <c r="F235" s="77">
        <v>9</v>
      </c>
      <c r="G235" s="77" t="s">
        <v>139</v>
      </c>
      <c r="H235" s="88" t="s">
        <v>63</v>
      </c>
      <c r="I235" s="95">
        <v>1</v>
      </c>
      <c r="J235" s="77" t="s">
        <v>62</v>
      </c>
      <c r="K235" s="97">
        <f>IFERROR(IF(LEFT(G235,3)="BTP",INDEX(tblBanThanhPhamMau[Giá/ĐV định lượng],MATCH(G235,tblBanThanhPhamMau[Mã BTP],0)),INDEX(tblNguyenLieuMau[Giá/ĐV định lượng],MATCH(G235,tblNguyenLieuMau[Mã NL],0))),0)</f>
        <v>650</v>
      </c>
      <c r="L235" s="99">
        <f t="shared" si="3"/>
        <v>650</v>
      </c>
      <c r="M235" s="77" t="s">
        <v>199</v>
      </c>
      <c r="N235" s="93" t="s">
        <v>61</v>
      </c>
    </row>
    <row r="236" spans="1:14" ht="16" customHeight="1" x14ac:dyDescent="0.15">
      <c r="A236" s="75" t="s">
        <v>212</v>
      </c>
      <c r="B236" s="88" t="s">
        <v>350</v>
      </c>
      <c r="C236" s="88" t="s">
        <v>352</v>
      </c>
      <c r="D236" s="77" t="s">
        <v>68</v>
      </c>
      <c r="E236" s="84">
        <v>700</v>
      </c>
      <c r="F236" s="77">
        <v>10</v>
      </c>
      <c r="G236" s="77" t="s">
        <v>144</v>
      </c>
      <c r="H236" s="88" t="s">
        <v>320</v>
      </c>
      <c r="I236" s="95">
        <v>1</v>
      </c>
      <c r="J236" s="77" t="s">
        <v>62</v>
      </c>
      <c r="K236" s="97">
        <f>IFERROR(IF(LEFT(G236,3)="BTP",INDEX(tblBanThanhPhamMau[Giá/ĐV định lượng],MATCH(G236,tblBanThanhPhamMau[Mã BTP],0)),INDEX(tblNguyenLieuMau[Giá/ĐV định lượng],MATCH(G236,tblNguyenLieuMau[Mã NL],0))),0)</f>
        <v>360</v>
      </c>
      <c r="L236" s="99">
        <f t="shared" si="3"/>
        <v>360</v>
      </c>
      <c r="M236" s="77" t="s">
        <v>199</v>
      </c>
      <c r="N236" s="93" t="s">
        <v>61</v>
      </c>
    </row>
    <row r="237" spans="1:14" ht="16" customHeight="1" x14ac:dyDescent="0.15">
      <c r="A237" s="75" t="s">
        <v>212</v>
      </c>
      <c r="B237" s="88" t="s">
        <v>350</v>
      </c>
      <c r="C237" s="88" t="s">
        <v>352</v>
      </c>
      <c r="D237" s="77" t="s">
        <v>68</v>
      </c>
      <c r="E237" s="84">
        <v>700</v>
      </c>
      <c r="F237" s="77">
        <v>11</v>
      </c>
      <c r="G237" s="77" t="s">
        <v>145</v>
      </c>
      <c r="H237" s="88" t="s">
        <v>65</v>
      </c>
      <c r="I237" s="95">
        <v>1</v>
      </c>
      <c r="J237" s="77" t="s">
        <v>62</v>
      </c>
      <c r="K237" s="97">
        <f>IFERROR(IF(LEFT(G237,3)="BTP",INDEX(tblBanThanhPhamMau[Giá/ĐV định lượng],MATCH(G237,tblBanThanhPhamMau[Mã BTP],0)),INDEX(tblNguyenLieuMau[Giá/ĐV định lượng],MATCH(G237,tblNguyenLieuMau[Mã NL],0))),0)</f>
        <v>500</v>
      </c>
      <c r="L237" s="99">
        <f t="shared" si="3"/>
        <v>500</v>
      </c>
      <c r="M237" s="77" t="s">
        <v>199</v>
      </c>
      <c r="N237" s="93" t="s">
        <v>61</v>
      </c>
    </row>
    <row r="238" spans="1:14" ht="16" customHeight="1" x14ac:dyDescent="0.15">
      <c r="A238" s="75" t="s">
        <v>212</v>
      </c>
      <c r="B238" s="88" t="s">
        <v>350</v>
      </c>
      <c r="C238" s="88" t="s">
        <v>352</v>
      </c>
      <c r="D238" s="77" t="s">
        <v>68</v>
      </c>
      <c r="E238" s="84">
        <v>700</v>
      </c>
      <c r="F238" s="77">
        <v>12</v>
      </c>
      <c r="G238" s="77" t="s">
        <v>146</v>
      </c>
      <c r="H238" s="88" t="s">
        <v>321</v>
      </c>
      <c r="I238" s="95">
        <v>1</v>
      </c>
      <c r="J238" s="77" t="s">
        <v>62</v>
      </c>
      <c r="K238" s="97">
        <f>IFERROR(IF(LEFT(G238,3)="BTP",INDEX(tblBanThanhPhamMau[Giá/ĐV định lượng],MATCH(G238,tblBanThanhPhamMau[Mã BTP],0)),INDEX(tblNguyenLieuMau[Giá/ĐV định lượng],MATCH(G238,tblNguyenLieuMau[Mã NL],0))),0)</f>
        <v>1500</v>
      </c>
      <c r="L238" s="99">
        <f t="shared" si="3"/>
        <v>1500</v>
      </c>
      <c r="M238" s="77" t="s">
        <v>199</v>
      </c>
      <c r="N238" s="93" t="s">
        <v>147</v>
      </c>
    </row>
    <row r="239" spans="1:14" ht="16" customHeight="1" x14ac:dyDescent="0.15">
      <c r="A239" s="75" t="s">
        <v>213</v>
      </c>
      <c r="B239" s="88" t="s">
        <v>350</v>
      </c>
      <c r="C239" s="88" t="s">
        <v>353</v>
      </c>
      <c r="D239" s="77" t="s">
        <v>67</v>
      </c>
      <c r="E239" s="84">
        <v>500</v>
      </c>
      <c r="F239" s="77">
        <v>1</v>
      </c>
      <c r="G239" s="77" t="s">
        <v>170</v>
      </c>
      <c r="H239" s="88" t="s">
        <v>329</v>
      </c>
      <c r="I239" s="95">
        <v>130</v>
      </c>
      <c r="J239" s="77" t="s">
        <v>10</v>
      </c>
      <c r="K239" s="97">
        <f>IFERROR(IF(LEFT(G239,3)="BTP",INDEX(tblBanThanhPhamMau[Giá/ĐV định lượng],MATCH(G239,tblBanThanhPhamMau[Mã BTP],0)),INDEX(tblNguyenLieuMau[Giá/ĐV định lượng],MATCH(G239,tblNguyenLieuMau[Mã NL],0))),0)</f>
        <v>10.8</v>
      </c>
      <c r="L239" s="99">
        <f t="shared" si="3"/>
        <v>1404</v>
      </c>
      <c r="M239" s="77" t="s">
        <v>197</v>
      </c>
      <c r="N239" s="93" t="s">
        <v>198</v>
      </c>
    </row>
    <row r="240" spans="1:14" ht="16" customHeight="1" x14ac:dyDescent="0.15">
      <c r="A240" s="75" t="s">
        <v>213</v>
      </c>
      <c r="B240" s="88" t="s">
        <v>350</v>
      </c>
      <c r="C240" s="88" t="s">
        <v>353</v>
      </c>
      <c r="D240" s="77" t="s">
        <v>67</v>
      </c>
      <c r="E240" s="84">
        <v>500</v>
      </c>
      <c r="F240" s="77">
        <v>2</v>
      </c>
      <c r="G240" s="77" t="s">
        <v>99</v>
      </c>
      <c r="H240" s="88" t="s">
        <v>18</v>
      </c>
      <c r="I240" s="95">
        <v>25</v>
      </c>
      <c r="J240" s="77" t="s">
        <v>4</v>
      </c>
      <c r="K240" s="97">
        <f>IFERROR(IF(LEFT(G240,3)="BTP",INDEX(tblBanThanhPhamMau[Giá/ĐV định lượng],MATCH(G240,tblBanThanhPhamMau[Mã BTP],0)),INDEX(tblNguyenLieuMau[Giá/ĐV định lượng],MATCH(G240,tblNguyenLieuMau[Mã NL],0))),0)</f>
        <v>43.613707165109034</v>
      </c>
      <c r="L240" s="99">
        <f t="shared" si="3"/>
        <v>1090.3426791277259</v>
      </c>
      <c r="M240" s="77" t="s">
        <v>199</v>
      </c>
      <c r="N240" s="93" t="s">
        <v>198</v>
      </c>
    </row>
    <row r="241" spans="1:14" ht="16" customHeight="1" x14ac:dyDescent="0.15">
      <c r="A241" s="75" t="s">
        <v>213</v>
      </c>
      <c r="B241" s="88" t="s">
        <v>350</v>
      </c>
      <c r="C241" s="88" t="s">
        <v>353</v>
      </c>
      <c r="D241" s="77" t="s">
        <v>67</v>
      </c>
      <c r="E241" s="84">
        <v>500</v>
      </c>
      <c r="F241" s="77">
        <v>3</v>
      </c>
      <c r="G241" s="77" t="s">
        <v>134</v>
      </c>
      <c r="H241" s="88" t="s">
        <v>52</v>
      </c>
      <c r="I241" s="95">
        <v>25</v>
      </c>
      <c r="J241" s="77" t="s">
        <v>4</v>
      </c>
      <c r="K241" s="97">
        <f>IFERROR(IF(LEFT(G241,3)="BTP",INDEX(tblBanThanhPhamMau[Giá/ĐV định lượng],MATCH(G241,tblBanThanhPhamMau[Mã BTP],0)),INDEX(tblNguyenLieuMau[Giá/ĐV định lượng],MATCH(G241,tblNguyenLieuMau[Mã NL],0))),0)</f>
        <v>70</v>
      </c>
      <c r="L241" s="99">
        <f t="shared" si="3"/>
        <v>1750</v>
      </c>
      <c r="M241" s="77" t="s">
        <v>199</v>
      </c>
      <c r="N241" s="93" t="s">
        <v>198</v>
      </c>
    </row>
    <row r="242" spans="1:14" ht="16" customHeight="1" x14ac:dyDescent="0.15">
      <c r="A242" s="75" t="s">
        <v>213</v>
      </c>
      <c r="B242" s="88" t="s">
        <v>350</v>
      </c>
      <c r="C242" s="88" t="s">
        <v>353</v>
      </c>
      <c r="D242" s="77" t="s">
        <v>67</v>
      </c>
      <c r="E242" s="84">
        <v>500</v>
      </c>
      <c r="F242" s="77">
        <v>4</v>
      </c>
      <c r="G242" s="77" t="s">
        <v>106</v>
      </c>
      <c r="H242" s="88" t="s">
        <v>25</v>
      </c>
      <c r="I242" s="95">
        <v>10</v>
      </c>
      <c r="J242" s="77" t="s">
        <v>10</v>
      </c>
      <c r="K242" s="97">
        <f>IFERROR(IF(LEFT(G242,3)="BTP",INDEX(tblBanThanhPhamMau[Giá/ĐV định lượng],MATCH(G242,tblBanThanhPhamMau[Mã BTP],0)),INDEX(tblNguyenLieuMau[Giá/ĐV định lượng],MATCH(G242,tblNguyenLieuMau[Mã NL],0))),0)</f>
        <v>19.600000000000001</v>
      </c>
      <c r="L242" s="99">
        <f t="shared" si="3"/>
        <v>196</v>
      </c>
      <c r="M242" s="77" t="s">
        <v>199</v>
      </c>
      <c r="N242" s="93" t="s">
        <v>198</v>
      </c>
    </row>
    <row r="243" spans="1:14" ht="16" customHeight="1" x14ac:dyDescent="0.15">
      <c r="A243" s="75" t="s">
        <v>213</v>
      </c>
      <c r="B243" s="88" t="s">
        <v>350</v>
      </c>
      <c r="C243" s="88" t="s">
        <v>353</v>
      </c>
      <c r="D243" s="77" t="s">
        <v>67</v>
      </c>
      <c r="E243" s="84">
        <v>500</v>
      </c>
      <c r="F243" s="77">
        <v>5</v>
      </c>
      <c r="G243" s="77" t="s">
        <v>102</v>
      </c>
      <c r="H243" s="88" t="s">
        <v>21</v>
      </c>
      <c r="I243" s="95">
        <v>200</v>
      </c>
      <c r="J243" s="77" t="s">
        <v>4</v>
      </c>
      <c r="K243" s="97">
        <f>IFERROR(IF(LEFT(G243,3)="BTP",INDEX(tblBanThanhPhamMau[Giá/ĐV định lượng],MATCH(G243,tblBanThanhPhamMau[Mã BTP],0)),INDEX(tblNguyenLieuMau[Giá/ĐV định lượng],MATCH(G243,tblNguyenLieuMau[Mã NL],0))),0)</f>
        <v>1.2222222222222223</v>
      </c>
      <c r="L243" s="99">
        <f t="shared" si="3"/>
        <v>244.44444444444446</v>
      </c>
      <c r="M243" s="77" t="s">
        <v>199</v>
      </c>
      <c r="N243" s="93" t="s">
        <v>198</v>
      </c>
    </row>
    <row r="244" spans="1:14" ht="16" customHeight="1" x14ac:dyDescent="0.15">
      <c r="A244" s="75" t="s">
        <v>213</v>
      </c>
      <c r="B244" s="88" t="s">
        <v>350</v>
      </c>
      <c r="C244" s="88" t="s">
        <v>353</v>
      </c>
      <c r="D244" s="77" t="s">
        <v>67</v>
      </c>
      <c r="E244" s="84">
        <v>500</v>
      </c>
      <c r="F244" s="77">
        <v>6</v>
      </c>
      <c r="G244" s="77" t="s">
        <v>178</v>
      </c>
      <c r="H244" s="88" t="s">
        <v>333</v>
      </c>
      <c r="I244" s="95">
        <v>50</v>
      </c>
      <c r="J244" s="77" t="s">
        <v>4</v>
      </c>
      <c r="K244" s="97">
        <f>IFERROR(IF(LEFT(G244,3)="BTP",INDEX(tblBanThanhPhamMau[Giá/ĐV định lượng],MATCH(G244,tblBanThanhPhamMau[Mã BTP],0)),INDEX(tblNguyenLieuMau[Giá/ĐV định lượng],MATCH(G244,tblNguyenLieuMau[Mã NL],0))),0)</f>
        <v>42.218666666666664</v>
      </c>
      <c r="L244" s="99">
        <f t="shared" si="3"/>
        <v>2110.9333333333334</v>
      </c>
      <c r="M244" s="77" t="s">
        <v>197</v>
      </c>
      <c r="N244" s="93" t="s">
        <v>198</v>
      </c>
    </row>
    <row r="245" spans="1:14" ht="16" customHeight="1" x14ac:dyDescent="0.15">
      <c r="A245" s="75" t="s">
        <v>213</v>
      </c>
      <c r="B245" s="88" t="s">
        <v>350</v>
      </c>
      <c r="C245" s="88" t="s">
        <v>353</v>
      </c>
      <c r="D245" s="77" t="s">
        <v>67</v>
      </c>
      <c r="E245" s="84">
        <v>500</v>
      </c>
      <c r="F245" s="77">
        <v>7</v>
      </c>
      <c r="G245" s="77" t="s">
        <v>135</v>
      </c>
      <c r="H245" s="88" t="s">
        <v>313</v>
      </c>
      <c r="I245" s="95">
        <v>1</v>
      </c>
      <c r="J245" s="77" t="s">
        <v>62</v>
      </c>
      <c r="K245" s="97">
        <f>IFERROR(IF(LEFT(G245,3)="BTP",INDEX(tblBanThanhPhamMau[Giá/ĐV định lượng],MATCH(G245,tblBanThanhPhamMau[Mã BTP],0)),INDEX(tblNguyenLieuMau[Giá/ĐV định lượng],MATCH(G245,tblNguyenLieuMau[Mã NL],0))),0)</f>
        <v>1800</v>
      </c>
      <c r="L245" s="99">
        <f t="shared" si="3"/>
        <v>1800</v>
      </c>
      <c r="M245" s="77" t="s">
        <v>199</v>
      </c>
      <c r="N245" s="93" t="s">
        <v>61</v>
      </c>
    </row>
    <row r="246" spans="1:14" ht="16" customHeight="1" x14ac:dyDescent="0.15">
      <c r="A246" s="75" t="s">
        <v>213</v>
      </c>
      <c r="B246" s="88" t="s">
        <v>350</v>
      </c>
      <c r="C246" s="88" t="s">
        <v>353</v>
      </c>
      <c r="D246" s="77" t="s">
        <v>67</v>
      </c>
      <c r="E246" s="84">
        <v>500</v>
      </c>
      <c r="F246" s="77">
        <v>8</v>
      </c>
      <c r="G246" s="77" t="s">
        <v>139</v>
      </c>
      <c r="H246" s="88" t="s">
        <v>63</v>
      </c>
      <c r="I246" s="95">
        <v>1</v>
      </c>
      <c r="J246" s="77" t="s">
        <v>62</v>
      </c>
      <c r="K246" s="97">
        <f>IFERROR(IF(LEFT(G246,3)="BTP",INDEX(tblBanThanhPhamMau[Giá/ĐV định lượng],MATCH(G246,tblBanThanhPhamMau[Mã BTP],0)),INDEX(tblNguyenLieuMau[Giá/ĐV định lượng],MATCH(G246,tblNguyenLieuMau[Mã NL],0))),0)</f>
        <v>650</v>
      </c>
      <c r="L246" s="99">
        <f t="shared" si="3"/>
        <v>650</v>
      </c>
      <c r="M246" s="77" t="s">
        <v>199</v>
      </c>
      <c r="N246" s="93" t="s">
        <v>61</v>
      </c>
    </row>
    <row r="247" spans="1:14" ht="16" customHeight="1" x14ac:dyDescent="0.15">
      <c r="A247" s="75" t="s">
        <v>213</v>
      </c>
      <c r="B247" s="88" t="s">
        <v>350</v>
      </c>
      <c r="C247" s="88" t="s">
        <v>353</v>
      </c>
      <c r="D247" s="77" t="s">
        <v>67</v>
      </c>
      <c r="E247" s="84">
        <v>500</v>
      </c>
      <c r="F247" s="77">
        <v>9</v>
      </c>
      <c r="G247" s="77" t="s">
        <v>144</v>
      </c>
      <c r="H247" s="88" t="s">
        <v>320</v>
      </c>
      <c r="I247" s="95">
        <v>1</v>
      </c>
      <c r="J247" s="77" t="s">
        <v>62</v>
      </c>
      <c r="K247" s="97">
        <f>IFERROR(IF(LEFT(G247,3)="BTP",INDEX(tblBanThanhPhamMau[Giá/ĐV định lượng],MATCH(G247,tblBanThanhPhamMau[Mã BTP],0)),INDEX(tblNguyenLieuMau[Giá/ĐV định lượng],MATCH(G247,tblNguyenLieuMau[Mã NL],0))),0)</f>
        <v>360</v>
      </c>
      <c r="L247" s="99">
        <f t="shared" si="3"/>
        <v>360</v>
      </c>
      <c r="M247" s="77" t="s">
        <v>199</v>
      </c>
      <c r="N247" s="93" t="s">
        <v>61</v>
      </c>
    </row>
    <row r="248" spans="1:14" ht="16" customHeight="1" x14ac:dyDescent="0.15">
      <c r="A248" s="75" t="s">
        <v>213</v>
      </c>
      <c r="B248" s="88" t="s">
        <v>350</v>
      </c>
      <c r="C248" s="88" t="s">
        <v>353</v>
      </c>
      <c r="D248" s="77" t="s">
        <v>67</v>
      </c>
      <c r="E248" s="84">
        <v>500</v>
      </c>
      <c r="F248" s="77">
        <v>10</v>
      </c>
      <c r="G248" s="77" t="s">
        <v>145</v>
      </c>
      <c r="H248" s="88" t="s">
        <v>65</v>
      </c>
      <c r="I248" s="95">
        <v>1</v>
      </c>
      <c r="J248" s="77" t="s">
        <v>62</v>
      </c>
      <c r="K248" s="97">
        <f>IFERROR(IF(LEFT(G248,3)="BTP",INDEX(tblBanThanhPhamMau[Giá/ĐV định lượng],MATCH(G248,tblBanThanhPhamMau[Mã BTP],0)),INDEX(tblNguyenLieuMau[Giá/ĐV định lượng],MATCH(G248,tblNguyenLieuMau[Mã NL],0))),0)</f>
        <v>500</v>
      </c>
      <c r="L248" s="99">
        <f t="shared" si="3"/>
        <v>500</v>
      </c>
      <c r="M248" s="77" t="s">
        <v>199</v>
      </c>
      <c r="N248" s="93" t="s">
        <v>61</v>
      </c>
    </row>
    <row r="249" spans="1:14" ht="16" customHeight="1" x14ac:dyDescent="0.15">
      <c r="A249" s="75" t="s">
        <v>213</v>
      </c>
      <c r="B249" s="88" t="s">
        <v>350</v>
      </c>
      <c r="C249" s="88" t="s">
        <v>353</v>
      </c>
      <c r="D249" s="77" t="s">
        <v>68</v>
      </c>
      <c r="E249" s="84">
        <v>700</v>
      </c>
      <c r="F249" s="77">
        <v>1</v>
      </c>
      <c r="G249" s="77" t="s">
        <v>170</v>
      </c>
      <c r="H249" s="88" t="s">
        <v>329</v>
      </c>
      <c r="I249" s="95">
        <v>170</v>
      </c>
      <c r="J249" s="77" t="s">
        <v>10</v>
      </c>
      <c r="K249" s="97">
        <f>IFERROR(IF(LEFT(G249,3)="BTP",INDEX(tblBanThanhPhamMau[Giá/ĐV định lượng],MATCH(G249,tblBanThanhPhamMau[Mã BTP],0)),INDEX(tblNguyenLieuMau[Giá/ĐV định lượng],MATCH(G249,tblNguyenLieuMau[Mã NL],0))),0)</f>
        <v>10.8</v>
      </c>
      <c r="L249" s="99">
        <f t="shared" si="3"/>
        <v>1836.0000000000002</v>
      </c>
      <c r="M249" s="77" t="s">
        <v>197</v>
      </c>
      <c r="N249" s="93" t="s">
        <v>198</v>
      </c>
    </row>
    <row r="250" spans="1:14" ht="16" customHeight="1" x14ac:dyDescent="0.15">
      <c r="A250" s="75" t="s">
        <v>213</v>
      </c>
      <c r="B250" s="88" t="s">
        <v>350</v>
      </c>
      <c r="C250" s="88" t="s">
        <v>353</v>
      </c>
      <c r="D250" s="77" t="s">
        <v>68</v>
      </c>
      <c r="E250" s="84">
        <v>700</v>
      </c>
      <c r="F250" s="77">
        <v>2</v>
      </c>
      <c r="G250" s="77" t="s">
        <v>99</v>
      </c>
      <c r="H250" s="88" t="s">
        <v>18</v>
      </c>
      <c r="I250" s="95">
        <v>30</v>
      </c>
      <c r="J250" s="77" t="s">
        <v>4</v>
      </c>
      <c r="K250" s="97">
        <f>IFERROR(IF(LEFT(G250,3)="BTP",INDEX(tblBanThanhPhamMau[Giá/ĐV định lượng],MATCH(G250,tblBanThanhPhamMau[Mã BTP],0)),INDEX(tblNguyenLieuMau[Giá/ĐV định lượng],MATCH(G250,tblNguyenLieuMau[Mã NL],0))),0)</f>
        <v>43.613707165109034</v>
      </c>
      <c r="L250" s="99">
        <f t="shared" si="3"/>
        <v>1308.4112149532709</v>
      </c>
      <c r="M250" s="77" t="s">
        <v>199</v>
      </c>
      <c r="N250" s="93" t="s">
        <v>198</v>
      </c>
    </row>
    <row r="251" spans="1:14" ht="16" customHeight="1" x14ac:dyDescent="0.15">
      <c r="A251" s="75" t="s">
        <v>213</v>
      </c>
      <c r="B251" s="88" t="s">
        <v>350</v>
      </c>
      <c r="C251" s="88" t="s">
        <v>353</v>
      </c>
      <c r="D251" s="77" t="s">
        <v>68</v>
      </c>
      <c r="E251" s="84">
        <v>700</v>
      </c>
      <c r="F251" s="77">
        <v>3</v>
      </c>
      <c r="G251" s="77" t="s">
        <v>134</v>
      </c>
      <c r="H251" s="88" t="s">
        <v>52</v>
      </c>
      <c r="I251" s="95">
        <v>30</v>
      </c>
      <c r="J251" s="77" t="s">
        <v>4</v>
      </c>
      <c r="K251" s="97">
        <f>IFERROR(IF(LEFT(G251,3)="BTP",INDEX(tblBanThanhPhamMau[Giá/ĐV định lượng],MATCH(G251,tblBanThanhPhamMau[Mã BTP],0)),INDEX(tblNguyenLieuMau[Giá/ĐV định lượng],MATCH(G251,tblNguyenLieuMau[Mã NL],0))),0)</f>
        <v>70</v>
      </c>
      <c r="L251" s="99">
        <f t="shared" si="3"/>
        <v>2100</v>
      </c>
      <c r="M251" s="77" t="s">
        <v>199</v>
      </c>
      <c r="N251" s="93" t="s">
        <v>198</v>
      </c>
    </row>
    <row r="252" spans="1:14" ht="16" customHeight="1" x14ac:dyDescent="0.15">
      <c r="A252" s="75" t="s">
        <v>213</v>
      </c>
      <c r="B252" s="88" t="s">
        <v>350</v>
      </c>
      <c r="C252" s="88" t="s">
        <v>353</v>
      </c>
      <c r="D252" s="77" t="s">
        <v>68</v>
      </c>
      <c r="E252" s="84">
        <v>700</v>
      </c>
      <c r="F252" s="77">
        <v>4</v>
      </c>
      <c r="G252" s="77" t="s">
        <v>106</v>
      </c>
      <c r="H252" s="88" t="s">
        <v>25</v>
      </c>
      <c r="I252" s="95">
        <v>15</v>
      </c>
      <c r="J252" s="77" t="s">
        <v>10</v>
      </c>
      <c r="K252" s="97">
        <f>IFERROR(IF(LEFT(G252,3)="BTP",INDEX(tblBanThanhPhamMau[Giá/ĐV định lượng],MATCH(G252,tblBanThanhPhamMau[Mã BTP],0)),INDEX(tblNguyenLieuMau[Giá/ĐV định lượng],MATCH(G252,tblNguyenLieuMau[Mã NL],0))),0)</f>
        <v>19.600000000000001</v>
      </c>
      <c r="L252" s="99">
        <f t="shared" si="3"/>
        <v>294</v>
      </c>
      <c r="M252" s="77" t="s">
        <v>199</v>
      </c>
      <c r="N252" s="93" t="s">
        <v>198</v>
      </c>
    </row>
    <row r="253" spans="1:14" ht="16" customHeight="1" x14ac:dyDescent="0.15">
      <c r="A253" s="75" t="s">
        <v>213</v>
      </c>
      <c r="B253" s="88" t="s">
        <v>350</v>
      </c>
      <c r="C253" s="88" t="s">
        <v>353</v>
      </c>
      <c r="D253" s="77" t="s">
        <v>68</v>
      </c>
      <c r="E253" s="84">
        <v>700</v>
      </c>
      <c r="F253" s="77">
        <v>5</v>
      </c>
      <c r="G253" s="77" t="s">
        <v>102</v>
      </c>
      <c r="H253" s="88" t="s">
        <v>21</v>
      </c>
      <c r="I253" s="95">
        <v>300</v>
      </c>
      <c r="J253" s="77" t="s">
        <v>4</v>
      </c>
      <c r="K253" s="97">
        <f>IFERROR(IF(LEFT(G253,3)="BTP",INDEX(tblBanThanhPhamMau[Giá/ĐV định lượng],MATCH(G253,tblBanThanhPhamMau[Mã BTP],0)),INDEX(tblNguyenLieuMau[Giá/ĐV định lượng],MATCH(G253,tblNguyenLieuMau[Mã NL],0))),0)</f>
        <v>1.2222222222222223</v>
      </c>
      <c r="L253" s="99">
        <f t="shared" si="3"/>
        <v>366.66666666666669</v>
      </c>
      <c r="M253" s="77" t="s">
        <v>199</v>
      </c>
      <c r="N253" s="93" t="s">
        <v>198</v>
      </c>
    </row>
    <row r="254" spans="1:14" ht="16" customHeight="1" x14ac:dyDescent="0.15">
      <c r="A254" s="75" t="s">
        <v>213</v>
      </c>
      <c r="B254" s="88" t="s">
        <v>350</v>
      </c>
      <c r="C254" s="88" t="s">
        <v>353</v>
      </c>
      <c r="D254" s="77" t="s">
        <v>68</v>
      </c>
      <c r="E254" s="84">
        <v>700</v>
      </c>
      <c r="F254" s="77">
        <v>6</v>
      </c>
      <c r="G254" s="77" t="s">
        <v>178</v>
      </c>
      <c r="H254" s="88" t="s">
        <v>333</v>
      </c>
      <c r="I254" s="95">
        <v>50</v>
      </c>
      <c r="J254" s="77" t="s">
        <v>4</v>
      </c>
      <c r="K254" s="97">
        <f>IFERROR(IF(LEFT(G254,3)="BTP",INDEX(tblBanThanhPhamMau[Giá/ĐV định lượng],MATCH(G254,tblBanThanhPhamMau[Mã BTP],0)),INDEX(tblNguyenLieuMau[Giá/ĐV định lượng],MATCH(G254,tblNguyenLieuMau[Mã NL],0))),0)</f>
        <v>42.218666666666664</v>
      </c>
      <c r="L254" s="99">
        <f t="shared" si="3"/>
        <v>2110.9333333333334</v>
      </c>
      <c r="M254" s="77" t="s">
        <v>197</v>
      </c>
      <c r="N254" s="93" t="s">
        <v>198</v>
      </c>
    </row>
    <row r="255" spans="1:14" ht="16" customHeight="1" x14ac:dyDescent="0.15">
      <c r="A255" s="75" t="s">
        <v>213</v>
      </c>
      <c r="B255" s="88" t="s">
        <v>350</v>
      </c>
      <c r="C255" s="88" t="s">
        <v>353</v>
      </c>
      <c r="D255" s="77" t="s">
        <v>68</v>
      </c>
      <c r="E255" s="84">
        <v>700</v>
      </c>
      <c r="F255" s="77">
        <v>7</v>
      </c>
      <c r="G255" s="77" t="s">
        <v>136</v>
      </c>
      <c r="H255" s="88" t="s">
        <v>314</v>
      </c>
      <c r="I255" s="95">
        <v>1</v>
      </c>
      <c r="J255" s="77" t="s">
        <v>62</v>
      </c>
      <c r="K255" s="97">
        <f>IFERROR(IF(LEFT(G255,3)="BTP",INDEX(tblBanThanhPhamMau[Giá/ĐV định lượng],MATCH(G255,tblBanThanhPhamMau[Mã BTP],0)),INDEX(tblNguyenLieuMau[Giá/ĐV định lượng],MATCH(G255,tblNguyenLieuMau[Mã NL],0))),0)</f>
        <v>1900</v>
      </c>
      <c r="L255" s="99">
        <f t="shared" si="3"/>
        <v>1900</v>
      </c>
      <c r="M255" s="77" t="s">
        <v>199</v>
      </c>
      <c r="N255" s="93" t="s">
        <v>61</v>
      </c>
    </row>
    <row r="256" spans="1:14" ht="16" customHeight="1" x14ac:dyDescent="0.15">
      <c r="A256" s="75" t="s">
        <v>213</v>
      </c>
      <c r="B256" s="88" t="s">
        <v>350</v>
      </c>
      <c r="C256" s="88" t="s">
        <v>353</v>
      </c>
      <c r="D256" s="77" t="s">
        <v>68</v>
      </c>
      <c r="E256" s="84">
        <v>700</v>
      </c>
      <c r="F256" s="77">
        <v>8</v>
      </c>
      <c r="G256" s="77" t="s">
        <v>139</v>
      </c>
      <c r="H256" s="88" t="s">
        <v>63</v>
      </c>
      <c r="I256" s="95">
        <v>1</v>
      </c>
      <c r="J256" s="77" t="s">
        <v>62</v>
      </c>
      <c r="K256" s="97">
        <f>IFERROR(IF(LEFT(G256,3)="BTP",INDEX(tblBanThanhPhamMau[Giá/ĐV định lượng],MATCH(G256,tblBanThanhPhamMau[Mã BTP],0)),INDEX(tblNguyenLieuMau[Giá/ĐV định lượng],MATCH(G256,tblNguyenLieuMau[Mã NL],0))),0)</f>
        <v>650</v>
      </c>
      <c r="L256" s="99">
        <f t="shared" si="3"/>
        <v>650</v>
      </c>
      <c r="M256" s="77" t="s">
        <v>199</v>
      </c>
      <c r="N256" s="93" t="s">
        <v>61</v>
      </c>
    </row>
    <row r="257" spans="1:14" ht="16" customHeight="1" x14ac:dyDescent="0.15">
      <c r="A257" s="75" t="s">
        <v>213</v>
      </c>
      <c r="B257" s="88" t="s">
        <v>350</v>
      </c>
      <c r="C257" s="88" t="s">
        <v>353</v>
      </c>
      <c r="D257" s="77" t="s">
        <v>68</v>
      </c>
      <c r="E257" s="84">
        <v>700</v>
      </c>
      <c r="F257" s="77">
        <v>9</v>
      </c>
      <c r="G257" s="77" t="s">
        <v>144</v>
      </c>
      <c r="H257" s="88" t="s">
        <v>320</v>
      </c>
      <c r="I257" s="95">
        <v>1</v>
      </c>
      <c r="J257" s="77" t="s">
        <v>62</v>
      </c>
      <c r="K257" s="97">
        <f>IFERROR(IF(LEFT(G257,3)="BTP",INDEX(tblBanThanhPhamMau[Giá/ĐV định lượng],MATCH(G257,tblBanThanhPhamMau[Mã BTP],0)),INDEX(tblNguyenLieuMau[Giá/ĐV định lượng],MATCH(G257,tblNguyenLieuMau[Mã NL],0))),0)</f>
        <v>360</v>
      </c>
      <c r="L257" s="99">
        <f t="shared" si="3"/>
        <v>360</v>
      </c>
      <c r="M257" s="77" t="s">
        <v>199</v>
      </c>
      <c r="N257" s="93" t="s">
        <v>61</v>
      </c>
    </row>
    <row r="258" spans="1:14" ht="16" customHeight="1" x14ac:dyDescent="0.15">
      <c r="A258" s="75" t="s">
        <v>213</v>
      </c>
      <c r="B258" s="88" t="s">
        <v>350</v>
      </c>
      <c r="C258" s="88" t="s">
        <v>353</v>
      </c>
      <c r="D258" s="77" t="s">
        <v>68</v>
      </c>
      <c r="E258" s="84">
        <v>700</v>
      </c>
      <c r="F258" s="77">
        <v>10</v>
      </c>
      <c r="G258" s="77" t="s">
        <v>145</v>
      </c>
      <c r="H258" s="88" t="s">
        <v>65</v>
      </c>
      <c r="I258" s="95">
        <v>1</v>
      </c>
      <c r="J258" s="77" t="s">
        <v>62</v>
      </c>
      <c r="K258" s="97">
        <f>IFERROR(IF(LEFT(G258,3)="BTP",INDEX(tblBanThanhPhamMau[Giá/ĐV định lượng],MATCH(G258,tblBanThanhPhamMau[Mã BTP],0)),INDEX(tblNguyenLieuMau[Giá/ĐV định lượng],MATCH(G258,tblNguyenLieuMau[Mã NL],0))),0)</f>
        <v>500</v>
      </c>
      <c r="L258" s="99">
        <f t="shared" si="3"/>
        <v>500</v>
      </c>
      <c r="M258" s="77" t="s">
        <v>199</v>
      </c>
      <c r="N258" s="93" t="s">
        <v>61</v>
      </c>
    </row>
    <row r="259" spans="1:14" ht="16" customHeight="1" x14ac:dyDescent="0.15">
      <c r="A259" s="75" t="s">
        <v>213</v>
      </c>
      <c r="B259" s="88" t="s">
        <v>350</v>
      </c>
      <c r="C259" s="88" t="s">
        <v>353</v>
      </c>
      <c r="D259" s="77" t="s">
        <v>68</v>
      </c>
      <c r="E259" s="84">
        <v>700</v>
      </c>
      <c r="F259" s="77">
        <v>11</v>
      </c>
      <c r="G259" s="77" t="s">
        <v>146</v>
      </c>
      <c r="H259" s="88" t="s">
        <v>321</v>
      </c>
      <c r="I259" s="95">
        <v>1</v>
      </c>
      <c r="J259" s="77" t="s">
        <v>62</v>
      </c>
      <c r="K259" s="97">
        <f>IFERROR(IF(LEFT(G259,3)="BTP",INDEX(tblBanThanhPhamMau[Giá/ĐV định lượng],MATCH(G259,tblBanThanhPhamMau[Mã BTP],0)),INDEX(tblNguyenLieuMau[Giá/ĐV định lượng],MATCH(G259,tblNguyenLieuMau[Mã NL],0))),0)</f>
        <v>1500</v>
      </c>
      <c r="L259" s="99">
        <f t="shared" si="3"/>
        <v>1500</v>
      </c>
      <c r="M259" s="77" t="s">
        <v>199</v>
      </c>
      <c r="N259" s="93" t="s">
        <v>147</v>
      </c>
    </row>
    <row r="260" spans="1:14" ht="16" customHeight="1" x14ac:dyDescent="0.15">
      <c r="A260" s="75" t="s">
        <v>214</v>
      </c>
      <c r="B260" s="88" t="s">
        <v>350</v>
      </c>
      <c r="C260" s="88" t="s">
        <v>354</v>
      </c>
      <c r="D260" s="77" t="s">
        <v>67</v>
      </c>
      <c r="E260" s="84">
        <v>500</v>
      </c>
      <c r="F260" s="77">
        <v>1</v>
      </c>
      <c r="G260" s="77" t="s">
        <v>171</v>
      </c>
      <c r="H260" s="88" t="s">
        <v>330</v>
      </c>
      <c r="I260" s="95">
        <v>130</v>
      </c>
      <c r="J260" s="77" t="s">
        <v>10</v>
      </c>
      <c r="K260" s="97">
        <f>IFERROR(IF(LEFT(G260,3)="BTP",INDEX(tblBanThanhPhamMau[Giá/ĐV định lượng],MATCH(G260,tblBanThanhPhamMau[Mã BTP],0)),INDEX(tblNguyenLieuMau[Giá/ĐV định lượng],MATCH(G260,tblNguyenLieuMau[Mã NL],0))),0)</f>
        <v>12</v>
      </c>
      <c r="L260" s="99">
        <f t="shared" ref="L260:L323" si="4">I260*K260</f>
        <v>1560</v>
      </c>
      <c r="M260" s="77" t="s">
        <v>197</v>
      </c>
      <c r="N260" s="93" t="s">
        <v>198</v>
      </c>
    </row>
    <row r="261" spans="1:14" ht="16" customHeight="1" x14ac:dyDescent="0.15">
      <c r="A261" s="75" t="s">
        <v>214</v>
      </c>
      <c r="B261" s="88" t="s">
        <v>350</v>
      </c>
      <c r="C261" s="88" t="s">
        <v>354</v>
      </c>
      <c r="D261" s="77" t="s">
        <v>67</v>
      </c>
      <c r="E261" s="84">
        <v>500</v>
      </c>
      <c r="F261" s="77">
        <v>2</v>
      </c>
      <c r="G261" s="77" t="s">
        <v>99</v>
      </c>
      <c r="H261" s="88" t="s">
        <v>18</v>
      </c>
      <c r="I261" s="95">
        <v>25</v>
      </c>
      <c r="J261" s="77" t="s">
        <v>4</v>
      </c>
      <c r="K261" s="97">
        <f>IFERROR(IF(LEFT(G261,3)="BTP",INDEX(tblBanThanhPhamMau[Giá/ĐV định lượng],MATCH(G261,tblBanThanhPhamMau[Mã BTP],0)),INDEX(tblNguyenLieuMau[Giá/ĐV định lượng],MATCH(G261,tblNguyenLieuMau[Mã NL],0))),0)</f>
        <v>43.613707165109034</v>
      </c>
      <c r="L261" s="99">
        <f t="shared" si="4"/>
        <v>1090.3426791277259</v>
      </c>
      <c r="M261" s="77" t="s">
        <v>199</v>
      </c>
      <c r="N261" s="93" t="s">
        <v>198</v>
      </c>
    </row>
    <row r="262" spans="1:14" ht="16" customHeight="1" x14ac:dyDescent="0.15">
      <c r="A262" s="75" t="s">
        <v>214</v>
      </c>
      <c r="B262" s="88" t="s">
        <v>350</v>
      </c>
      <c r="C262" s="88" t="s">
        <v>354</v>
      </c>
      <c r="D262" s="77" t="s">
        <v>67</v>
      </c>
      <c r="E262" s="84">
        <v>500</v>
      </c>
      <c r="F262" s="77">
        <v>3</v>
      </c>
      <c r="G262" s="77" t="s">
        <v>134</v>
      </c>
      <c r="H262" s="88" t="s">
        <v>52</v>
      </c>
      <c r="I262" s="95">
        <v>25</v>
      </c>
      <c r="J262" s="77" t="s">
        <v>4</v>
      </c>
      <c r="K262" s="97">
        <f>IFERROR(IF(LEFT(G262,3)="BTP",INDEX(tblBanThanhPhamMau[Giá/ĐV định lượng],MATCH(G262,tblBanThanhPhamMau[Mã BTP],0)),INDEX(tblNguyenLieuMau[Giá/ĐV định lượng],MATCH(G262,tblNguyenLieuMau[Mã NL],0))),0)</f>
        <v>70</v>
      </c>
      <c r="L262" s="99">
        <f t="shared" si="4"/>
        <v>1750</v>
      </c>
      <c r="M262" s="77" t="s">
        <v>199</v>
      </c>
      <c r="N262" s="93" t="s">
        <v>198</v>
      </c>
    </row>
    <row r="263" spans="1:14" ht="16" customHeight="1" x14ac:dyDescent="0.15">
      <c r="A263" s="75" t="s">
        <v>214</v>
      </c>
      <c r="B263" s="88" t="s">
        <v>350</v>
      </c>
      <c r="C263" s="88" t="s">
        <v>354</v>
      </c>
      <c r="D263" s="77" t="s">
        <v>67</v>
      </c>
      <c r="E263" s="84">
        <v>500</v>
      </c>
      <c r="F263" s="77">
        <v>4</v>
      </c>
      <c r="G263" s="77" t="s">
        <v>106</v>
      </c>
      <c r="H263" s="88" t="s">
        <v>25</v>
      </c>
      <c r="I263" s="95">
        <v>10</v>
      </c>
      <c r="J263" s="77" t="s">
        <v>10</v>
      </c>
      <c r="K263" s="97">
        <f>IFERROR(IF(LEFT(G263,3)="BTP",INDEX(tblBanThanhPhamMau[Giá/ĐV định lượng],MATCH(G263,tblBanThanhPhamMau[Mã BTP],0)),INDEX(tblNguyenLieuMau[Giá/ĐV định lượng],MATCH(G263,tblNguyenLieuMau[Mã NL],0))),0)</f>
        <v>19.600000000000001</v>
      </c>
      <c r="L263" s="99">
        <f t="shared" si="4"/>
        <v>196</v>
      </c>
      <c r="M263" s="77" t="s">
        <v>199</v>
      </c>
      <c r="N263" s="93" t="s">
        <v>198</v>
      </c>
    </row>
    <row r="264" spans="1:14" ht="16" customHeight="1" x14ac:dyDescent="0.15">
      <c r="A264" s="75" t="s">
        <v>214</v>
      </c>
      <c r="B264" s="88" t="s">
        <v>350</v>
      </c>
      <c r="C264" s="88" t="s">
        <v>354</v>
      </c>
      <c r="D264" s="77" t="s">
        <v>67</v>
      </c>
      <c r="E264" s="84">
        <v>500</v>
      </c>
      <c r="F264" s="77">
        <v>5</v>
      </c>
      <c r="G264" s="77" t="s">
        <v>164</v>
      </c>
      <c r="H264" s="88" t="s">
        <v>165</v>
      </c>
      <c r="I264" s="95">
        <v>10</v>
      </c>
      <c r="J264" s="77" t="s">
        <v>10</v>
      </c>
      <c r="K264" s="97">
        <f>IFERROR(IF(LEFT(G264,3)="BTP",INDEX(tblBanThanhPhamMau[Giá/ĐV định lượng],MATCH(G264,tblBanThanhPhamMau[Mã BTP],0)),INDEX(tblNguyenLieuMau[Giá/ĐV định lượng],MATCH(G264,tblNguyenLieuMau[Mã NL],0))),0)</f>
        <v>61.333333333333336</v>
      </c>
      <c r="L264" s="99">
        <f t="shared" si="4"/>
        <v>613.33333333333337</v>
      </c>
      <c r="M264" s="77" t="s">
        <v>197</v>
      </c>
      <c r="N264" s="93" t="s">
        <v>198</v>
      </c>
    </row>
    <row r="265" spans="1:14" ht="16" customHeight="1" x14ac:dyDescent="0.15">
      <c r="A265" s="75" t="s">
        <v>214</v>
      </c>
      <c r="B265" s="88" t="s">
        <v>350</v>
      </c>
      <c r="C265" s="88" t="s">
        <v>354</v>
      </c>
      <c r="D265" s="77" t="s">
        <v>67</v>
      </c>
      <c r="E265" s="84">
        <v>500</v>
      </c>
      <c r="F265" s="77">
        <v>6</v>
      </c>
      <c r="G265" s="77" t="s">
        <v>102</v>
      </c>
      <c r="H265" s="88" t="s">
        <v>21</v>
      </c>
      <c r="I265" s="95">
        <v>200</v>
      </c>
      <c r="J265" s="77" t="s">
        <v>4</v>
      </c>
      <c r="K265" s="97">
        <f>IFERROR(IF(LEFT(G265,3)="BTP",INDEX(tblBanThanhPhamMau[Giá/ĐV định lượng],MATCH(G265,tblBanThanhPhamMau[Mã BTP],0)),INDEX(tblNguyenLieuMau[Giá/ĐV định lượng],MATCH(G265,tblNguyenLieuMau[Mã NL],0))),0)</f>
        <v>1.2222222222222223</v>
      </c>
      <c r="L265" s="99">
        <f t="shared" si="4"/>
        <v>244.44444444444446</v>
      </c>
      <c r="M265" s="77" t="s">
        <v>199</v>
      </c>
      <c r="N265" s="93" t="s">
        <v>198</v>
      </c>
    </row>
    <row r="266" spans="1:14" ht="16" customHeight="1" x14ac:dyDescent="0.15">
      <c r="A266" s="75" t="s">
        <v>214</v>
      </c>
      <c r="B266" s="88" t="s">
        <v>350</v>
      </c>
      <c r="C266" s="88" t="s">
        <v>354</v>
      </c>
      <c r="D266" s="77" t="s">
        <v>67</v>
      </c>
      <c r="E266" s="84">
        <v>500</v>
      </c>
      <c r="F266" s="77">
        <v>7</v>
      </c>
      <c r="G266" s="77" t="s">
        <v>161</v>
      </c>
      <c r="H266" s="88" t="s">
        <v>55</v>
      </c>
      <c r="I266" s="95">
        <v>50</v>
      </c>
      <c r="J266" s="77" t="s">
        <v>4</v>
      </c>
      <c r="K266" s="97">
        <f>IFERROR(IF(LEFT(G266,3)="BTP",INDEX(tblBanThanhPhamMau[Giá/ĐV định lượng],MATCH(G266,tblBanThanhPhamMau[Mã BTP],0)),INDEX(tblNguyenLieuMau[Giá/ĐV định lượng],MATCH(G266,tblNguyenLieuMau[Mã NL],0))),0)</f>
        <v>19.38</v>
      </c>
      <c r="L266" s="99">
        <f t="shared" si="4"/>
        <v>969</v>
      </c>
      <c r="M266" s="77" t="s">
        <v>197</v>
      </c>
      <c r="N266" s="93" t="s">
        <v>198</v>
      </c>
    </row>
    <row r="267" spans="1:14" ht="16" customHeight="1" x14ac:dyDescent="0.15">
      <c r="A267" s="75" t="s">
        <v>214</v>
      </c>
      <c r="B267" s="88" t="s">
        <v>350</v>
      </c>
      <c r="C267" s="88" t="s">
        <v>354</v>
      </c>
      <c r="D267" s="77" t="s">
        <v>67</v>
      </c>
      <c r="E267" s="84">
        <v>500</v>
      </c>
      <c r="F267" s="77">
        <v>8</v>
      </c>
      <c r="G267" s="77" t="s">
        <v>135</v>
      </c>
      <c r="H267" s="88" t="s">
        <v>313</v>
      </c>
      <c r="I267" s="95">
        <v>1</v>
      </c>
      <c r="J267" s="77" t="s">
        <v>62</v>
      </c>
      <c r="K267" s="97">
        <f>IFERROR(IF(LEFT(G267,3)="BTP",INDEX(tblBanThanhPhamMau[Giá/ĐV định lượng],MATCH(G267,tblBanThanhPhamMau[Mã BTP],0)),INDEX(tblNguyenLieuMau[Giá/ĐV định lượng],MATCH(G267,tblNguyenLieuMau[Mã NL],0))),0)</f>
        <v>1800</v>
      </c>
      <c r="L267" s="99">
        <f t="shared" si="4"/>
        <v>1800</v>
      </c>
      <c r="M267" s="77" t="s">
        <v>199</v>
      </c>
      <c r="N267" s="93" t="s">
        <v>61</v>
      </c>
    </row>
    <row r="268" spans="1:14" ht="16" customHeight="1" x14ac:dyDescent="0.15">
      <c r="A268" s="75" t="s">
        <v>214</v>
      </c>
      <c r="B268" s="88" t="s">
        <v>350</v>
      </c>
      <c r="C268" s="88" t="s">
        <v>354</v>
      </c>
      <c r="D268" s="77" t="s">
        <v>67</v>
      </c>
      <c r="E268" s="84">
        <v>500</v>
      </c>
      <c r="F268" s="77">
        <v>9</v>
      </c>
      <c r="G268" s="77" t="s">
        <v>139</v>
      </c>
      <c r="H268" s="88" t="s">
        <v>63</v>
      </c>
      <c r="I268" s="95">
        <v>1</v>
      </c>
      <c r="J268" s="77" t="s">
        <v>62</v>
      </c>
      <c r="K268" s="97">
        <f>IFERROR(IF(LEFT(G268,3)="BTP",INDEX(tblBanThanhPhamMau[Giá/ĐV định lượng],MATCH(G268,tblBanThanhPhamMau[Mã BTP],0)),INDEX(tblNguyenLieuMau[Giá/ĐV định lượng],MATCH(G268,tblNguyenLieuMau[Mã NL],0))),0)</f>
        <v>650</v>
      </c>
      <c r="L268" s="99">
        <f t="shared" si="4"/>
        <v>650</v>
      </c>
      <c r="M268" s="77" t="s">
        <v>199</v>
      </c>
      <c r="N268" s="93" t="s">
        <v>61</v>
      </c>
    </row>
    <row r="269" spans="1:14" ht="16" customHeight="1" x14ac:dyDescent="0.15">
      <c r="A269" s="75" t="s">
        <v>214</v>
      </c>
      <c r="B269" s="88" t="s">
        <v>350</v>
      </c>
      <c r="C269" s="88" t="s">
        <v>354</v>
      </c>
      <c r="D269" s="77" t="s">
        <v>67</v>
      </c>
      <c r="E269" s="84">
        <v>500</v>
      </c>
      <c r="F269" s="77">
        <v>10</v>
      </c>
      <c r="G269" s="77" t="s">
        <v>144</v>
      </c>
      <c r="H269" s="88" t="s">
        <v>320</v>
      </c>
      <c r="I269" s="95">
        <v>1</v>
      </c>
      <c r="J269" s="77" t="s">
        <v>62</v>
      </c>
      <c r="K269" s="97">
        <f>IFERROR(IF(LEFT(G269,3)="BTP",INDEX(tblBanThanhPhamMau[Giá/ĐV định lượng],MATCH(G269,tblBanThanhPhamMau[Mã BTP],0)),INDEX(tblNguyenLieuMau[Giá/ĐV định lượng],MATCH(G269,tblNguyenLieuMau[Mã NL],0))),0)</f>
        <v>360</v>
      </c>
      <c r="L269" s="99">
        <f t="shared" si="4"/>
        <v>360</v>
      </c>
      <c r="M269" s="77" t="s">
        <v>199</v>
      </c>
      <c r="N269" s="93" t="s">
        <v>61</v>
      </c>
    </row>
    <row r="270" spans="1:14" ht="16" customHeight="1" x14ac:dyDescent="0.15">
      <c r="A270" s="75" t="s">
        <v>214</v>
      </c>
      <c r="B270" s="88" t="s">
        <v>350</v>
      </c>
      <c r="C270" s="88" t="s">
        <v>354</v>
      </c>
      <c r="D270" s="77" t="s">
        <v>67</v>
      </c>
      <c r="E270" s="84">
        <v>500</v>
      </c>
      <c r="F270" s="77">
        <v>11</v>
      </c>
      <c r="G270" s="77" t="s">
        <v>145</v>
      </c>
      <c r="H270" s="88" t="s">
        <v>65</v>
      </c>
      <c r="I270" s="95">
        <v>1</v>
      </c>
      <c r="J270" s="77" t="s">
        <v>62</v>
      </c>
      <c r="K270" s="97">
        <f>IFERROR(IF(LEFT(G270,3)="BTP",INDEX(tblBanThanhPhamMau[Giá/ĐV định lượng],MATCH(G270,tblBanThanhPhamMau[Mã BTP],0)),INDEX(tblNguyenLieuMau[Giá/ĐV định lượng],MATCH(G270,tblNguyenLieuMau[Mã NL],0))),0)</f>
        <v>500</v>
      </c>
      <c r="L270" s="99">
        <f t="shared" si="4"/>
        <v>500</v>
      </c>
      <c r="M270" s="77" t="s">
        <v>199</v>
      </c>
      <c r="N270" s="93" t="s">
        <v>61</v>
      </c>
    </row>
    <row r="271" spans="1:14" ht="16" customHeight="1" x14ac:dyDescent="0.15">
      <c r="A271" s="75" t="s">
        <v>214</v>
      </c>
      <c r="B271" s="88" t="s">
        <v>350</v>
      </c>
      <c r="C271" s="88" t="s">
        <v>354</v>
      </c>
      <c r="D271" s="77" t="s">
        <v>68</v>
      </c>
      <c r="E271" s="84">
        <v>700</v>
      </c>
      <c r="F271" s="77">
        <v>1</v>
      </c>
      <c r="G271" s="77" t="s">
        <v>171</v>
      </c>
      <c r="H271" s="88" t="s">
        <v>330</v>
      </c>
      <c r="I271" s="95">
        <v>170</v>
      </c>
      <c r="J271" s="77" t="s">
        <v>10</v>
      </c>
      <c r="K271" s="97">
        <f>IFERROR(IF(LEFT(G271,3)="BTP",INDEX(tblBanThanhPhamMau[Giá/ĐV định lượng],MATCH(G271,tblBanThanhPhamMau[Mã BTP],0)),INDEX(tblNguyenLieuMau[Giá/ĐV định lượng],MATCH(G271,tblNguyenLieuMau[Mã NL],0))),0)</f>
        <v>12</v>
      </c>
      <c r="L271" s="99">
        <f t="shared" si="4"/>
        <v>2040</v>
      </c>
      <c r="M271" s="77" t="s">
        <v>197</v>
      </c>
      <c r="N271" s="93" t="s">
        <v>198</v>
      </c>
    </row>
    <row r="272" spans="1:14" ht="16" customHeight="1" x14ac:dyDescent="0.15">
      <c r="A272" s="75" t="s">
        <v>214</v>
      </c>
      <c r="B272" s="88" t="s">
        <v>350</v>
      </c>
      <c r="C272" s="88" t="s">
        <v>354</v>
      </c>
      <c r="D272" s="77" t="s">
        <v>68</v>
      </c>
      <c r="E272" s="84">
        <v>700</v>
      </c>
      <c r="F272" s="77">
        <v>2</v>
      </c>
      <c r="G272" s="77" t="s">
        <v>99</v>
      </c>
      <c r="H272" s="88" t="s">
        <v>18</v>
      </c>
      <c r="I272" s="95">
        <v>30</v>
      </c>
      <c r="J272" s="77" t="s">
        <v>4</v>
      </c>
      <c r="K272" s="97">
        <f>IFERROR(IF(LEFT(G272,3)="BTP",INDEX(tblBanThanhPhamMau[Giá/ĐV định lượng],MATCH(G272,tblBanThanhPhamMau[Mã BTP],0)),INDEX(tblNguyenLieuMau[Giá/ĐV định lượng],MATCH(G272,tblNguyenLieuMau[Mã NL],0))),0)</f>
        <v>43.613707165109034</v>
      </c>
      <c r="L272" s="99">
        <f t="shared" si="4"/>
        <v>1308.4112149532709</v>
      </c>
      <c r="M272" s="77" t="s">
        <v>199</v>
      </c>
      <c r="N272" s="93" t="s">
        <v>198</v>
      </c>
    </row>
    <row r="273" spans="1:14" ht="16" customHeight="1" x14ac:dyDescent="0.15">
      <c r="A273" s="75" t="s">
        <v>214</v>
      </c>
      <c r="B273" s="88" t="s">
        <v>350</v>
      </c>
      <c r="C273" s="88" t="s">
        <v>354</v>
      </c>
      <c r="D273" s="77" t="s">
        <v>68</v>
      </c>
      <c r="E273" s="84">
        <v>700</v>
      </c>
      <c r="F273" s="77">
        <v>3</v>
      </c>
      <c r="G273" s="77" t="s">
        <v>134</v>
      </c>
      <c r="H273" s="88" t="s">
        <v>52</v>
      </c>
      <c r="I273" s="95">
        <v>30</v>
      </c>
      <c r="J273" s="77" t="s">
        <v>4</v>
      </c>
      <c r="K273" s="97">
        <f>IFERROR(IF(LEFT(G273,3)="BTP",INDEX(tblBanThanhPhamMau[Giá/ĐV định lượng],MATCH(G273,tblBanThanhPhamMau[Mã BTP],0)),INDEX(tblNguyenLieuMau[Giá/ĐV định lượng],MATCH(G273,tblNguyenLieuMau[Mã NL],0))),0)</f>
        <v>70</v>
      </c>
      <c r="L273" s="99">
        <f t="shared" si="4"/>
        <v>2100</v>
      </c>
      <c r="M273" s="77" t="s">
        <v>199</v>
      </c>
      <c r="N273" s="93" t="s">
        <v>198</v>
      </c>
    </row>
    <row r="274" spans="1:14" ht="16" customHeight="1" x14ac:dyDescent="0.15">
      <c r="A274" s="75" t="s">
        <v>214</v>
      </c>
      <c r="B274" s="88" t="s">
        <v>350</v>
      </c>
      <c r="C274" s="88" t="s">
        <v>354</v>
      </c>
      <c r="D274" s="77" t="s">
        <v>68</v>
      </c>
      <c r="E274" s="84">
        <v>700</v>
      </c>
      <c r="F274" s="77">
        <v>4</v>
      </c>
      <c r="G274" s="77" t="s">
        <v>106</v>
      </c>
      <c r="H274" s="88" t="s">
        <v>25</v>
      </c>
      <c r="I274" s="95">
        <v>15</v>
      </c>
      <c r="J274" s="77" t="s">
        <v>10</v>
      </c>
      <c r="K274" s="97">
        <f>IFERROR(IF(LEFT(G274,3)="BTP",INDEX(tblBanThanhPhamMau[Giá/ĐV định lượng],MATCH(G274,tblBanThanhPhamMau[Mã BTP],0)),INDEX(tblNguyenLieuMau[Giá/ĐV định lượng],MATCH(G274,tblNguyenLieuMau[Mã NL],0))),0)</f>
        <v>19.600000000000001</v>
      </c>
      <c r="L274" s="99">
        <f t="shared" si="4"/>
        <v>294</v>
      </c>
      <c r="M274" s="77" t="s">
        <v>199</v>
      </c>
      <c r="N274" s="93" t="s">
        <v>198</v>
      </c>
    </row>
    <row r="275" spans="1:14" ht="16" customHeight="1" x14ac:dyDescent="0.15">
      <c r="A275" s="75" t="s">
        <v>214</v>
      </c>
      <c r="B275" s="88" t="s">
        <v>350</v>
      </c>
      <c r="C275" s="88" t="s">
        <v>354</v>
      </c>
      <c r="D275" s="77" t="s">
        <v>68</v>
      </c>
      <c r="E275" s="84">
        <v>700</v>
      </c>
      <c r="F275" s="77">
        <v>5</v>
      </c>
      <c r="G275" s="77" t="s">
        <v>164</v>
      </c>
      <c r="H275" s="88" t="s">
        <v>165</v>
      </c>
      <c r="I275" s="95">
        <v>15</v>
      </c>
      <c r="J275" s="77" t="s">
        <v>10</v>
      </c>
      <c r="K275" s="97">
        <f>IFERROR(IF(LEFT(G275,3)="BTP",INDEX(tblBanThanhPhamMau[Giá/ĐV định lượng],MATCH(G275,tblBanThanhPhamMau[Mã BTP],0)),INDEX(tblNguyenLieuMau[Giá/ĐV định lượng],MATCH(G275,tblNguyenLieuMau[Mã NL],0))),0)</f>
        <v>61.333333333333336</v>
      </c>
      <c r="L275" s="99">
        <f t="shared" si="4"/>
        <v>920</v>
      </c>
      <c r="M275" s="77" t="s">
        <v>197</v>
      </c>
      <c r="N275" s="93" t="s">
        <v>198</v>
      </c>
    </row>
    <row r="276" spans="1:14" ht="16" customHeight="1" x14ac:dyDescent="0.15">
      <c r="A276" s="75" t="s">
        <v>214</v>
      </c>
      <c r="B276" s="88" t="s">
        <v>350</v>
      </c>
      <c r="C276" s="88" t="s">
        <v>354</v>
      </c>
      <c r="D276" s="77" t="s">
        <v>68</v>
      </c>
      <c r="E276" s="84">
        <v>700</v>
      </c>
      <c r="F276" s="77">
        <v>6</v>
      </c>
      <c r="G276" s="77" t="s">
        <v>102</v>
      </c>
      <c r="H276" s="88" t="s">
        <v>21</v>
      </c>
      <c r="I276" s="95">
        <v>300</v>
      </c>
      <c r="J276" s="77" t="s">
        <v>4</v>
      </c>
      <c r="K276" s="97">
        <f>IFERROR(IF(LEFT(G276,3)="BTP",INDEX(tblBanThanhPhamMau[Giá/ĐV định lượng],MATCH(G276,tblBanThanhPhamMau[Mã BTP],0)),INDEX(tblNguyenLieuMau[Giá/ĐV định lượng],MATCH(G276,tblNguyenLieuMau[Mã NL],0))),0)</f>
        <v>1.2222222222222223</v>
      </c>
      <c r="L276" s="99">
        <f t="shared" si="4"/>
        <v>366.66666666666669</v>
      </c>
      <c r="M276" s="77" t="s">
        <v>199</v>
      </c>
      <c r="N276" s="93" t="s">
        <v>198</v>
      </c>
    </row>
    <row r="277" spans="1:14" ht="16" customHeight="1" x14ac:dyDescent="0.15">
      <c r="A277" s="75" t="s">
        <v>214</v>
      </c>
      <c r="B277" s="88" t="s">
        <v>350</v>
      </c>
      <c r="C277" s="88" t="s">
        <v>354</v>
      </c>
      <c r="D277" s="77" t="s">
        <v>68</v>
      </c>
      <c r="E277" s="84">
        <v>700</v>
      </c>
      <c r="F277" s="77">
        <v>7</v>
      </c>
      <c r="G277" s="77" t="s">
        <v>161</v>
      </c>
      <c r="H277" s="88" t="s">
        <v>55</v>
      </c>
      <c r="I277" s="95">
        <v>50</v>
      </c>
      <c r="J277" s="77" t="s">
        <v>4</v>
      </c>
      <c r="K277" s="97">
        <f>IFERROR(IF(LEFT(G277,3)="BTP",INDEX(tblBanThanhPhamMau[Giá/ĐV định lượng],MATCH(G277,tblBanThanhPhamMau[Mã BTP],0)),INDEX(tblNguyenLieuMau[Giá/ĐV định lượng],MATCH(G277,tblNguyenLieuMau[Mã NL],0))),0)</f>
        <v>19.38</v>
      </c>
      <c r="L277" s="99">
        <f t="shared" si="4"/>
        <v>969</v>
      </c>
      <c r="M277" s="77" t="s">
        <v>197</v>
      </c>
      <c r="N277" s="93" t="s">
        <v>198</v>
      </c>
    </row>
    <row r="278" spans="1:14" ht="16" customHeight="1" x14ac:dyDescent="0.15">
      <c r="A278" s="75" t="s">
        <v>214</v>
      </c>
      <c r="B278" s="88" t="s">
        <v>350</v>
      </c>
      <c r="C278" s="88" t="s">
        <v>354</v>
      </c>
      <c r="D278" s="77" t="s">
        <v>68</v>
      </c>
      <c r="E278" s="84">
        <v>700</v>
      </c>
      <c r="F278" s="77">
        <v>8</v>
      </c>
      <c r="G278" s="77" t="s">
        <v>136</v>
      </c>
      <c r="H278" s="88" t="s">
        <v>314</v>
      </c>
      <c r="I278" s="95">
        <v>1</v>
      </c>
      <c r="J278" s="77" t="s">
        <v>62</v>
      </c>
      <c r="K278" s="97">
        <f>IFERROR(IF(LEFT(G278,3)="BTP",INDEX(tblBanThanhPhamMau[Giá/ĐV định lượng],MATCH(G278,tblBanThanhPhamMau[Mã BTP],0)),INDEX(tblNguyenLieuMau[Giá/ĐV định lượng],MATCH(G278,tblNguyenLieuMau[Mã NL],0))),0)</f>
        <v>1900</v>
      </c>
      <c r="L278" s="99">
        <f t="shared" si="4"/>
        <v>1900</v>
      </c>
      <c r="M278" s="77" t="s">
        <v>199</v>
      </c>
      <c r="N278" s="93" t="s">
        <v>61</v>
      </c>
    </row>
    <row r="279" spans="1:14" ht="16" customHeight="1" x14ac:dyDescent="0.15">
      <c r="A279" s="75" t="s">
        <v>214</v>
      </c>
      <c r="B279" s="88" t="s">
        <v>350</v>
      </c>
      <c r="C279" s="88" t="s">
        <v>354</v>
      </c>
      <c r="D279" s="77" t="s">
        <v>68</v>
      </c>
      <c r="E279" s="84">
        <v>700</v>
      </c>
      <c r="F279" s="77">
        <v>9</v>
      </c>
      <c r="G279" s="77" t="s">
        <v>139</v>
      </c>
      <c r="H279" s="88" t="s">
        <v>63</v>
      </c>
      <c r="I279" s="95">
        <v>1</v>
      </c>
      <c r="J279" s="77" t="s">
        <v>62</v>
      </c>
      <c r="K279" s="97">
        <f>IFERROR(IF(LEFT(G279,3)="BTP",INDEX(tblBanThanhPhamMau[Giá/ĐV định lượng],MATCH(G279,tblBanThanhPhamMau[Mã BTP],0)),INDEX(tblNguyenLieuMau[Giá/ĐV định lượng],MATCH(G279,tblNguyenLieuMau[Mã NL],0))),0)</f>
        <v>650</v>
      </c>
      <c r="L279" s="99">
        <f t="shared" si="4"/>
        <v>650</v>
      </c>
      <c r="M279" s="77" t="s">
        <v>199</v>
      </c>
      <c r="N279" s="93" t="s">
        <v>61</v>
      </c>
    </row>
    <row r="280" spans="1:14" ht="16" customHeight="1" x14ac:dyDescent="0.15">
      <c r="A280" s="75" t="s">
        <v>214</v>
      </c>
      <c r="B280" s="88" t="s">
        <v>350</v>
      </c>
      <c r="C280" s="88" t="s">
        <v>354</v>
      </c>
      <c r="D280" s="77" t="s">
        <v>68</v>
      </c>
      <c r="E280" s="84">
        <v>700</v>
      </c>
      <c r="F280" s="77">
        <v>10</v>
      </c>
      <c r="G280" s="77" t="s">
        <v>144</v>
      </c>
      <c r="H280" s="88" t="s">
        <v>320</v>
      </c>
      <c r="I280" s="95">
        <v>1</v>
      </c>
      <c r="J280" s="77" t="s">
        <v>62</v>
      </c>
      <c r="K280" s="97">
        <f>IFERROR(IF(LEFT(G280,3)="BTP",INDEX(tblBanThanhPhamMau[Giá/ĐV định lượng],MATCH(G280,tblBanThanhPhamMau[Mã BTP],0)),INDEX(tblNguyenLieuMau[Giá/ĐV định lượng],MATCH(G280,tblNguyenLieuMau[Mã NL],0))),0)</f>
        <v>360</v>
      </c>
      <c r="L280" s="99">
        <f t="shared" si="4"/>
        <v>360</v>
      </c>
      <c r="M280" s="77" t="s">
        <v>199</v>
      </c>
      <c r="N280" s="93" t="s">
        <v>61</v>
      </c>
    </row>
    <row r="281" spans="1:14" ht="16" customHeight="1" x14ac:dyDescent="0.15">
      <c r="A281" s="75" t="s">
        <v>214</v>
      </c>
      <c r="B281" s="88" t="s">
        <v>350</v>
      </c>
      <c r="C281" s="88" t="s">
        <v>354</v>
      </c>
      <c r="D281" s="77" t="s">
        <v>68</v>
      </c>
      <c r="E281" s="84">
        <v>700</v>
      </c>
      <c r="F281" s="77">
        <v>11</v>
      </c>
      <c r="G281" s="77" t="s">
        <v>145</v>
      </c>
      <c r="H281" s="88" t="s">
        <v>65</v>
      </c>
      <c r="I281" s="95">
        <v>1</v>
      </c>
      <c r="J281" s="77" t="s">
        <v>62</v>
      </c>
      <c r="K281" s="97">
        <f>IFERROR(IF(LEFT(G281,3)="BTP",INDEX(tblBanThanhPhamMau[Giá/ĐV định lượng],MATCH(G281,tblBanThanhPhamMau[Mã BTP],0)),INDEX(tblNguyenLieuMau[Giá/ĐV định lượng],MATCH(G281,tblNguyenLieuMau[Mã NL],0))),0)</f>
        <v>500</v>
      </c>
      <c r="L281" s="99">
        <f t="shared" si="4"/>
        <v>500</v>
      </c>
      <c r="M281" s="77" t="s">
        <v>199</v>
      </c>
      <c r="N281" s="93" t="s">
        <v>61</v>
      </c>
    </row>
    <row r="282" spans="1:14" ht="16" customHeight="1" x14ac:dyDescent="0.15">
      <c r="A282" s="75" t="s">
        <v>214</v>
      </c>
      <c r="B282" s="88" t="s">
        <v>350</v>
      </c>
      <c r="C282" s="88" t="s">
        <v>354</v>
      </c>
      <c r="D282" s="77" t="s">
        <v>68</v>
      </c>
      <c r="E282" s="84">
        <v>700</v>
      </c>
      <c r="F282" s="77">
        <v>12</v>
      </c>
      <c r="G282" s="77" t="s">
        <v>146</v>
      </c>
      <c r="H282" s="88" t="s">
        <v>321</v>
      </c>
      <c r="I282" s="95">
        <v>1</v>
      </c>
      <c r="J282" s="77" t="s">
        <v>62</v>
      </c>
      <c r="K282" s="97">
        <f>IFERROR(IF(LEFT(G282,3)="BTP",INDEX(tblBanThanhPhamMau[Giá/ĐV định lượng],MATCH(G282,tblBanThanhPhamMau[Mã BTP],0)),INDEX(tblNguyenLieuMau[Giá/ĐV định lượng],MATCH(G282,tblNguyenLieuMau[Mã NL],0))),0)</f>
        <v>1500</v>
      </c>
      <c r="L282" s="99">
        <f t="shared" si="4"/>
        <v>1500</v>
      </c>
      <c r="M282" s="77" t="s">
        <v>199</v>
      </c>
      <c r="N282" s="93" t="s">
        <v>147</v>
      </c>
    </row>
    <row r="283" spans="1:14" ht="16" customHeight="1" x14ac:dyDescent="0.15">
      <c r="A283" s="75" t="s">
        <v>215</v>
      </c>
      <c r="B283" s="88" t="s">
        <v>355</v>
      </c>
      <c r="C283" s="88" t="s">
        <v>356</v>
      </c>
      <c r="D283" s="77" t="s">
        <v>67</v>
      </c>
      <c r="E283" s="84">
        <v>500</v>
      </c>
      <c r="F283" s="77">
        <v>1</v>
      </c>
      <c r="G283" s="77" t="s">
        <v>170</v>
      </c>
      <c r="H283" s="88" t="s">
        <v>329</v>
      </c>
      <c r="I283" s="95">
        <v>65</v>
      </c>
      <c r="J283" s="77" t="s">
        <v>10</v>
      </c>
      <c r="K283" s="97">
        <f>IFERROR(IF(LEFT(G283,3)="BTP",INDEX(tblBanThanhPhamMau[Giá/ĐV định lượng],MATCH(G283,tblBanThanhPhamMau[Mã BTP],0)),INDEX(tblNguyenLieuMau[Giá/ĐV định lượng],MATCH(G283,tblNguyenLieuMau[Mã NL],0))),0)</f>
        <v>10.8</v>
      </c>
      <c r="L283" s="99">
        <f t="shared" si="4"/>
        <v>702</v>
      </c>
      <c r="M283" s="77" t="s">
        <v>197</v>
      </c>
      <c r="N283" s="93" t="s">
        <v>198</v>
      </c>
    </row>
    <row r="284" spans="1:14" ht="16" customHeight="1" x14ac:dyDescent="0.15">
      <c r="A284" s="75" t="s">
        <v>215</v>
      </c>
      <c r="B284" s="88" t="s">
        <v>355</v>
      </c>
      <c r="C284" s="88" t="s">
        <v>356</v>
      </c>
      <c r="D284" s="77" t="s">
        <v>67</v>
      </c>
      <c r="E284" s="84">
        <v>500</v>
      </c>
      <c r="F284" s="77">
        <v>2</v>
      </c>
      <c r="G284" s="77" t="s">
        <v>103</v>
      </c>
      <c r="H284" s="88" t="s">
        <v>20</v>
      </c>
      <c r="I284" s="95">
        <v>65</v>
      </c>
      <c r="J284" s="77" t="s">
        <v>10</v>
      </c>
      <c r="K284" s="97">
        <f>IFERROR(IF(LEFT(G284,3)="BTP",INDEX(tblBanThanhPhamMau[Giá/ĐV định lượng],MATCH(G284,tblBanThanhPhamMau[Mã BTP],0)),INDEX(tblNguyenLieuMau[Giá/ĐV định lượng],MATCH(G284,tblNguyenLieuMau[Mã NL],0))),0)</f>
        <v>0</v>
      </c>
      <c r="L284" s="99">
        <f t="shared" si="4"/>
        <v>0</v>
      </c>
      <c r="M284" s="77" t="s">
        <v>199</v>
      </c>
      <c r="N284" s="93" t="s">
        <v>198</v>
      </c>
    </row>
    <row r="285" spans="1:14" ht="16" customHeight="1" x14ac:dyDescent="0.15">
      <c r="A285" s="75" t="s">
        <v>215</v>
      </c>
      <c r="B285" s="88" t="s">
        <v>355</v>
      </c>
      <c r="C285" s="88" t="s">
        <v>356</v>
      </c>
      <c r="D285" s="77" t="s">
        <v>67</v>
      </c>
      <c r="E285" s="84">
        <v>500</v>
      </c>
      <c r="F285" s="77">
        <v>3</v>
      </c>
      <c r="G285" s="77" t="s">
        <v>106</v>
      </c>
      <c r="H285" s="88" t="s">
        <v>25</v>
      </c>
      <c r="I285" s="95">
        <v>20</v>
      </c>
      <c r="J285" s="77" t="s">
        <v>10</v>
      </c>
      <c r="K285" s="97">
        <f>IFERROR(IF(LEFT(G285,3)="BTP",INDEX(tblBanThanhPhamMau[Giá/ĐV định lượng],MATCH(G285,tblBanThanhPhamMau[Mã BTP],0)),INDEX(tblNguyenLieuMau[Giá/ĐV định lượng],MATCH(G285,tblNguyenLieuMau[Mã NL],0))),0)</f>
        <v>19.600000000000001</v>
      </c>
      <c r="L285" s="99">
        <f t="shared" si="4"/>
        <v>392</v>
      </c>
      <c r="M285" s="77" t="s">
        <v>199</v>
      </c>
      <c r="N285" s="93" t="s">
        <v>198</v>
      </c>
    </row>
    <row r="286" spans="1:14" ht="16" customHeight="1" x14ac:dyDescent="0.15">
      <c r="A286" s="75" t="s">
        <v>215</v>
      </c>
      <c r="B286" s="88" t="s">
        <v>355</v>
      </c>
      <c r="C286" s="88" t="s">
        <v>356</v>
      </c>
      <c r="D286" s="77" t="s">
        <v>67</v>
      </c>
      <c r="E286" s="84">
        <v>500</v>
      </c>
      <c r="F286" s="77">
        <v>4</v>
      </c>
      <c r="G286" s="77" t="s">
        <v>93</v>
      </c>
      <c r="H286" s="88" t="s">
        <v>13</v>
      </c>
      <c r="I286" s="95">
        <v>10</v>
      </c>
      <c r="J286" s="77" t="s">
        <v>10</v>
      </c>
      <c r="K286" s="97">
        <f>IFERROR(IF(LEFT(G286,3)="BTP",INDEX(tblBanThanhPhamMau[Giá/ĐV định lượng],MATCH(G286,tblBanThanhPhamMau[Mã BTP],0)),INDEX(tblNguyenLieuMau[Giá/ĐV định lượng],MATCH(G286,tblNguyenLieuMau[Mã NL],0))),0)</f>
        <v>130</v>
      </c>
      <c r="L286" s="99">
        <f t="shared" si="4"/>
        <v>1300</v>
      </c>
      <c r="M286" s="77" t="s">
        <v>199</v>
      </c>
      <c r="N286" s="93" t="s">
        <v>198</v>
      </c>
    </row>
    <row r="287" spans="1:14" ht="16" customHeight="1" x14ac:dyDescent="0.15">
      <c r="A287" s="75" t="s">
        <v>215</v>
      </c>
      <c r="B287" s="88" t="s">
        <v>355</v>
      </c>
      <c r="C287" s="88" t="s">
        <v>356</v>
      </c>
      <c r="D287" s="77" t="s">
        <v>67</v>
      </c>
      <c r="E287" s="84">
        <v>500</v>
      </c>
      <c r="F287" s="77">
        <v>5</v>
      </c>
      <c r="G287" s="77" t="s">
        <v>94</v>
      </c>
      <c r="H287" s="88" t="s">
        <v>14</v>
      </c>
      <c r="I287" s="95">
        <v>10</v>
      </c>
      <c r="J287" s="77" t="s">
        <v>10</v>
      </c>
      <c r="K287" s="97">
        <f>IFERROR(IF(LEFT(G287,3)="BTP",INDEX(tblBanThanhPhamMau[Giá/ĐV định lượng],MATCH(G287,tblBanThanhPhamMau[Mã BTP],0)),INDEX(tblNguyenLieuMau[Giá/ĐV định lượng],MATCH(G287,tblNguyenLieuMau[Mã NL],0))),0)</f>
        <v>97.5</v>
      </c>
      <c r="L287" s="99">
        <f t="shared" si="4"/>
        <v>975</v>
      </c>
      <c r="M287" s="77" t="s">
        <v>199</v>
      </c>
      <c r="N287" s="93" t="s">
        <v>198</v>
      </c>
    </row>
    <row r="288" spans="1:14" ht="16" customHeight="1" x14ac:dyDescent="0.15">
      <c r="A288" s="75" t="s">
        <v>215</v>
      </c>
      <c r="B288" s="88" t="s">
        <v>355</v>
      </c>
      <c r="C288" s="88" t="s">
        <v>356</v>
      </c>
      <c r="D288" s="77" t="s">
        <v>67</v>
      </c>
      <c r="E288" s="84">
        <v>500</v>
      </c>
      <c r="F288" s="77">
        <v>6</v>
      </c>
      <c r="G288" s="77" t="s">
        <v>112</v>
      </c>
      <c r="H288" s="88" t="s">
        <v>35</v>
      </c>
      <c r="I288" s="95">
        <v>1</v>
      </c>
      <c r="J288" s="77" t="s">
        <v>28</v>
      </c>
      <c r="K288" s="97">
        <f>IFERROR(IF(LEFT(G288,3)="BTP",INDEX(tblBanThanhPhamMau[Giá/ĐV định lượng],MATCH(G288,tblBanThanhPhamMau[Mã BTP],0)),INDEX(tblNguyenLieuMau[Giá/ĐV định lượng],MATCH(G288,tblNguyenLieuMau[Mã NL],0))),0)</f>
        <v>825</v>
      </c>
      <c r="L288" s="99">
        <f t="shared" si="4"/>
        <v>825</v>
      </c>
      <c r="M288" s="77" t="s">
        <v>199</v>
      </c>
      <c r="N288" s="93" t="s">
        <v>198</v>
      </c>
    </row>
    <row r="289" spans="1:14" ht="16" customHeight="1" x14ac:dyDescent="0.15">
      <c r="A289" s="75" t="s">
        <v>215</v>
      </c>
      <c r="B289" s="88" t="s">
        <v>355</v>
      </c>
      <c r="C289" s="88" t="s">
        <v>356</v>
      </c>
      <c r="D289" s="77" t="s">
        <v>67</v>
      </c>
      <c r="E289" s="84">
        <v>500</v>
      </c>
      <c r="F289" s="77">
        <v>7</v>
      </c>
      <c r="G289" s="77" t="s">
        <v>122</v>
      </c>
      <c r="H289" s="88" t="s">
        <v>59</v>
      </c>
      <c r="I289" s="95">
        <v>0.5</v>
      </c>
      <c r="J289" s="77" t="s">
        <v>41</v>
      </c>
      <c r="K289" s="97">
        <f>IFERROR(IF(LEFT(G289,3)="BTP",INDEX(tblBanThanhPhamMau[Giá/ĐV định lượng],MATCH(G289,tblBanThanhPhamMau[Mã BTP],0)),INDEX(tblNguyenLieuMau[Giá/ĐV định lượng],MATCH(G289,tblNguyenLieuMau[Mã NL],0))),0)</f>
        <v>166.66666666666666</v>
      </c>
      <c r="L289" s="99">
        <f t="shared" si="4"/>
        <v>83.333333333333329</v>
      </c>
      <c r="M289" s="77" t="s">
        <v>199</v>
      </c>
      <c r="N289" s="93" t="s">
        <v>198</v>
      </c>
    </row>
    <row r="290" spans="1:14" ht="16" customHeight="1" x14ac:dyDescent="0.15">
      <c r="A290" s="75" t="s">
        <v>215</v>
      </c>
      <c r="B290" s="88" t="s">
        <v>355</v>
      </c>
      <c r="C290" s="88" t="s">
        <v>356</v>
      </c>
      <c r="D290" s="77" t="s">
        <v>67</v>
      </c>
      <c r="E290" s="84">
        <v>500</v>
      </c>
      <c r="F290" s="77">
        <v>8</v>
      </c>
      <c r="G290" s="77" t="s">
        <v>102</v>
      </c>
      <c r="H290" s="88" t="s">
        <v>21</v>
      </c>
      <c r="I290" s="95">
        <v>200</v>
      </c>
      <c r="J290" s="77" t="s">
        <v>4</v>
      </c>
      <c r="K290" s="97">
        <f>IFERROR(IF(LEFT(G290,3)="BTP",INDEX(tblBanThanhPhamMau[Giá/ĐV định lượng],MATCH(G290,tblBanThanhPhamMau[Mã BTP],0)),INDEX(tblNguyenLieuMau[Giá/ĐV định lượng],MATCH(G290,tblNguyenLieuMau[Mã NL],0))),0)</f>
        <v>1.2222222222222223</v>
      </c>
      <c r="L290" s="99">
        <f t="shared" si="4"/>
        <v>244.44444444444446</v>
      </c>
      <c r="M290" s="77" t="s">
        <v>199</v>
      </c>
      <c r="N290" s="93" t="s">
        <v>198</v>
      </c>
    </row>
    <row r="291" spans="1:14" ht="16" customHeight="1" x14ac:dyDescent="0.15">
      <c r="A291" s="75" t="s">
        <v>215</v>
      </c>
      <c r="B291" s="88" t="s">
        <v>355</v>
      </c>
      <c r="C291" s="88" t="s">
        <v>356</v>
      </c>
      <c r="D291" s="77" t="s">
        <v>67</v>
      </c>
      <c r="E291" s="84">
        <v>500</v>
      </c>
      <c r="F291" s="77">
        <v>9</v>
      </c>
      <c r="G291" s="77" t="s">
        <v>85</v>
      </c>
      <c r="H291" s="88" t="s">
        <v>6</v>
      </c>
      <c r="I291" s="95">
        <v>50</v>
      </c>
      <c r="J291" s="77" t="s">
        <v>4</v>
      </c>
      <c r="K291" s="97">
        <f>IFERROR(IF(LEFT(G291,3)="BTP",INDEX(tblBanThanhPhamMau[Giá/ĐV định lượng],MATCH(G291,tblBanThanhPhamMau[Mã BTP],0)),INDEX(tblNguyenLieuMau[Giá/ĐV định lượng],MATCH(G291,tblNguyenLieuMau[Mã NL],0))),0)</f>
        <v>28</v>
      </c>
      <c r="L291" s="99">
        <f t="shared" si="4"/>
        <v>1400</v>
      </c>
      <c r="M291" s="77" t="s">
        <v>199</v>
      </c>
      <c r="N291" s="93" t="s">
        <v>3</v>
      </c>
    </row>
    <row r="292" spans="1:14" ht="16" customHeight="1" x14ac:dyDescent="0.15">
      <c r="A292" s="75" t="s">
        <v>215</v>
      </c>
      <c r="B292" s="88" t="s">
        <v>355</v>
      </c>
      <c r="C292" s="88" t="s">
        <v>356</v>
      </c>
      <c r="D292" s="77" t="s">
        <v>67</v>
      </c>
      <c r="E292" s="84">
        <v>500</v>
      </c>
      <c r="F292" s="77">
        <v>10</v>
      </c>
      <c r="G292" s="77" t="s">
        <v>137</v>
      </c>
      <c r="H292" s="88" t="s">
        <v>315</v>
      </c>
      <c r="I292" s="95">
        <v>1</v>
      </c>
      <c r="J292" s="77" t="s">
        <v>62</v>
      </c>
      <c r="K292" s="97">
        <f>IFERROR(IF(LEFT(G292,3)="BTP",INDEX(tblBanThanhPhamMau[Giá/ĐV định lượng],MATCH(G292,tblBanThanhPhamMau[Mã BTP],0)),INDEX(tblNguyenLieuMau[Giá/ĐV định lượng],MATCH(G292,tblNguyenLieuMau[Mã NL],0))),0)</f>
        <v>960</v>
      </c>
      <c r="L292" s="99">
        <f t="shared" si="4"/>
        <v>960</v>
      </c>
      <c r="M292" s="77" t="s">
        <v>199</v>
      </c>
      <c r="N292" s="93" t="s">
        <v>61</v>
      </c>
    </row>
    <row r="293" spans="1:14" ht="16" customHeight="1" x14ac:dyDescent="0.15">
      <c r="A293" s="75" t="s">
        <v>215</v>
      </c>
      <c r="B293" s="88" t="s">
        <v>355</v>
      </c>
      <c r="C293" s="88" t="s">
        <v>356</v>
      </c>
      <c r="D293" s="77" t="s">
        <v>67</v>
      </c>
      <c r="E293" s="84">
        <v>500</v>
      </c>
      <c r="F293" s="77">
        <v>11</v>
      </c>
      <c r="G293" s="77" t="s">
        <v>139</v>
      </c>
      <c r="H293" s="88" t="s">
        <v>63</v>
      </c>
      <c r="I293" s="95">
        <v>1</v>
      </c>
      <c r="J293" s="77" t="s">
        <v>62</v>
      </c>
      <c r="K293" s="97">
        <f>IFERROR(IF(LEFT(G293,3)="BTP",INDEX(tblBanThanhPhamMau[Giá/ĐV định lượng],MATCH(G293,tblBanThanhPhamMau[Mã BTP],0)),INDEX(tblNguyenLieuMau[Giá/ĐV định lượng],MATCH(G293,tblNguyenLieuMau[Mã NL],0))),0)</f>
        <v>650</v>
      </c>
      <c r="L293" s="99">
        <f t="shared" si="4"/>
        <v>650</v>
      </c>
      <c r="M293" s="77" t="s">
        <v>199</v>
      </c>
      <c r="N293" s="93" t="s">
        <v>61</v>
      </c>
    </row>
    <row r="294" spans="1:14" ht="16" customHeight="1" x14ac:dyDescent="0.15">
      <c r="A294" s="75" t="s">
        <v>215</v>
      </c>
      <c r="B294" s="88" t="s">
        <v>355</v>
      </c>
      <c r="C294" s="88" t="s">
        <v>356</v>
      </c>
      <c r="D294" s="77" t="s">
        <v>67</v>
      </c>
      <c r="E294" s="84">
        <v>500</v>
      </c>
      <c r="F294" s="77">
        <v>12</v>
      </c>
      <c r="G294" s="77" t="s">
        <v>144</v>
      </c>
      <c r="H294" s="88" t="s">
        <v>320</v>
      </c>
      <c r="I294" s="95">
        <v>1</v>
      </c>
      <c r="J294" s="77" t="s">
        <v>62</v>
      </c>
      <c r="K294" s="97">
        <f>IFERROR(IF(LEFT(G294,3)="BTP",INDEX(tblBanThanhPhamMau[Giá/ĐV định lượng],MATCH(G294,tblBanThanhPhamMau[Mã BTP],0)),INDEX(tblNguyenLieuMau[Giá/ĐV định lượng],MATCH(G294,tblNguyenLieuMau[Mã NL],0))),0)</f>
        <v>360</v>
      </c>
      <c r="L294" s="99">
        <f t="shared" si="4"/>
        <v>360</v>
      </c>
      <c r="M294" s="77" t="s">
        <v>199</v>
      </c>
      <c r="N294" s="93" t="s">
        <v>61</v>
      </c>
    </row>
    <row r="295" spans="1:14" ht="16" customHeight="1" x14ac:dyDescent="0.15">
      <c r="A295" s="75" t="s">
        <v>215</v>
      </c>
      <c r="B295" s="88" t="s">
        <v>355</v>
      </c>
      <c r="C295" s="88" t="s">
        <v>356</v>
      </c>
      <c r="D295" s="77" t="s">
        <v>67</v>
      </c>
      <c r="E295" s="84">
        <v>500</v>
      </c>
      <c r="F295" s="77">
        <v>13</v>
      </c>
      <c r="G295" s="77" t="s">
        <v>145</v>
      </c>
      <c r="H295" s="88" t="s">
        <v>65</v>
      </c>
      <c r="I295" s="95">
        <v>1</v>
      </c>
      <c r="J295" s="77" t="s">
        <v>62</v>
      </c>
      <c r="K295" s="97">
        <f>IFERROR(IF(LEFT(G295,3)="BTP",INDEX(tblBanThanhPhamMau[Giá/ĐV định lượng],MATCH(G295,tblBanThanhPhamMau[Mã BTP],0)),INDEX(tblNguyenLieuMau[Giá/ĐV định lượng],MATCH(G295,tblNguyenLieuMau[Mã NL],0))),0)</f>
        <v>500</v>
      </c>
      <c r="L295" s="99">
        <f t="shared" si="4"/>
        <v>500</v>
      </c>
      <c r="M295" s="77" t="s">
        <v>199</v>
      </c>
      <c r="N295" s="93" t="s">
        <v>61</v>
      </c>
    </row>
    <row r="296" spans="1:14" ht="16" customHeight="1" x14ac:dyDescent="0.15">
      <c r="A296" s="75" t="s">
        <v>215</v>
      </c>
      <c r="B296" s="88" t="s">
        <v>355</v>
      </c>
      <c r="C296" s="88" t="s">
        <v>356</v>
      </c>
      <c r="D296" s="77" t="s">
        <v>68</v>
      </c>
      <c r="E296" s="84">
        <v>700</v>
      </c>
      <c r="F296" s="77">
        <v>1</v>
      </c>
      <c r="G296" s="77" t="s">
        <v>170</v>
      </c>
      <c r="H296" s="88" t="s">
        <v>329</v>
      </c>
      <c r="I296" s="95">
        <v>85</v>
      </c>
      <c r="J296" s="77" t="s">
        <v>10</v>
      </c>
      <c r="K296" s="97">
        <f>IFERROR(IF(LEFT(G296,3)="BTP",INDEX(tblBanThanhPhamMau[Giá/ĐV định lượng],MATCH(G296,tblBanThanhPhamMau[Mã BTP],0)),INDEX(tblNguyenLieuMau[Giá/ĐV định lượng],MATCH(G296,tblNguyenLieuMau[Mã NL],0))),0)</f>
        <v>10.8</v>
      </c>
      <c r="L296" s="99">
        <f t="shared" si="4"/>
        <v>918.00000000000011</v>
      </c>
      <c r="M296" s="77" t="s">
        <v>197</v>
      </c>
      <c r="N296" s="93" t="s">
        <v>198</v>
      </c>
    </row>
    <row r="297" spans="1:14" ht="16" customHeight="1" x14ac:dyDescent="0.15">
      <c r="A297" s="75" t="s">
        <v>215</v>
      </c>
      <c r="B297" s="88" t="s">
        <v>355</v>
      </c>
      <c r="C297" s="88" t="s">
        <v>356</v>
      </c>
      <c r="D297" s="77" t="s">
        <v>68</v>
      </c>
      <c r="E297" s="84">
        <v>700</v>
      </c>
      <c r="F297" s="77">
        <v>2</v>
      </c>
      <c r="G297" s="77" t="s">
        <v>103</v>
      </c>
      <c r="H297" s="88" t="s">
        <v>20</v>
      </c>
      <c r="I297" s="95">
        <v>85</v>
      </c>
      <c r="J297" s="77" t="s">
        <v>10</v>
      </c>
      <c r="K297" s="97">
        <f>IFERROR(IF(LEFT(G297,3)="BTP",INDEX(tblBanThanhPhamMau[Giá/ĐV định lượng],MATCH(G297,tblBanThanhPhamMau[Mã BTP],0)),INDEX(tblNguyenLieuMau[Giá/ĐV định lượng],MATCH(G297,tblNguyenLieuMau[Mã NL],0))),0)</f>
        <v>0</v>
      </c>
      <c r="L297" s="99">
        <f t="shared" si="4"/>
        <v>0</v>
      </c>
      <c r="M297" s="77" t="s">
        <v>199</v>
      </c>
      <c r="N297" s="93" t="s">
        <v>198</v>
      </c>
    </row>
    <row r="298" spans="1:14" ht="16" customHeight="1" x14ac:dyDescent="0.15">
      <c r="A298" s="75" t="s">
        <v>215</v>
      </c>
      <c r="B298" s="88" t="s">
        <v>355</v>
      </c>
      <c r="C298" s="88" t="s">
        <v>356</v>
      </c>
      <c r="D298" s="77" t="s">
        <v>68</v>
      </c>
      <c r="E298" s="84">
        <v>700</v>
      </c>
      <c r="F298" s="77">
        <v>3</v>
      </c>
      <c r="G298" s="77" t="s">
        <v>106</v>
      </c>
      <c r="H298" s="88" t="s">
        <v>25</v>
      </c>
      <c r="I298" s="95">
        <v>30</v>
      </c>
      <c r="J298" s="77" t="s">
        <v>10</v>
      </c>
      <c r="K298" s="97">
        <f>IFERROR(IF(LEFT(G298,3)="BTP",INDEX(tblBanThanhPhamMau[Giá/ĐV định lượng],MATCH(G298,tblBanThanhPhamMau[Mã BTP],0)),INDEX(tblNguyenLieuMau[Giá/ĐV định lượng],MATCH(G298,tblNguyenLieuMau[Mã NL],0))),0)</f>
        <v>19.600000000000001</v>
      </c>
      <c r="L298" s="99">
        <f t="shared" si="4"/>
        <v>588</v>
      </c>
      <c r="M298" s="77" t="s">
        <v>199</v>
      </c>
      <c r="N298" s="93" t="s">
        <v>198</v>
      </c>
    </row>
    <row r="299" spans="1:14" ht="16" customHeight="1" x14ac:dyDescent="0.15">
      <c r="A299" s="75" t="s">
        <v>215</v>
      </c>
      <c r="B299" s="88" t="s">
        <v>355</v>
      </c>
      <c r="C299" s="88" t="s">
        <v>356</v>
      </c>
      <c r="D299" s="77" t="s">
        <v>68</v>
      </c>
      <c r="E299" s="84">
        <v>700</v>
      </c>
      <c r="F299" s="77">
        <v>4</v>
      </c>
      <c r="G299" s="77" t="s">
        <v>93</v>
      </c>
      <c r="H299" s="88" t="s">
        <v>13</v>
      </c>
      <c r="I299" s="95">
        <v>15</v>
      </c>
      <c r="J299" s="77" t="s">
        <v>10</v>
      </c>
      <c r="K299" s="97">
        <f>IFERROR(IF(LEFT(G299,3)="BTP",INDEX(tblBanThanhPhamMau[Giá/ĐV định lượng],MATCH(G299,tblBanThanhPhamMau[Mã BTP],0)),INDEX(tblNguyenLieuMau[Giá/ĐV định lượng],MATCH(G299,tblNguyenLieuMau[Mã NL],0))),0)</f>
        <v>130</v>
      </c>
      <c r="L299" s="99">
        <f t="shared" si="4"/>
        <v>1950</v>
      </c>
      <c r="M299" s="77" t="s">
        <v>199</v>
      </c>
      <c r="N299" s="93" t="s">
        <v>198</v>
      </c>
    </row>
    <row r="300" spans="1:14" ht="16" customHeight="1" x14ac:dyDescent="0.15">
      <c r="A300" s="75" t="s">
        <v>215</v>
      </c>
      <c r="B300" s="88" t="s">
        <v>355</v>
      </c>
      <c r="C300" s="88" t="s">
        <v>356</v>
      </c>
      <c r="D300" s="77" t="s">
        <v>68</v>
      </c>
      <c r="E300" s="84">
        <v>700</v>
      </c>
      <c r="F300" s="77">
        <v>5</v>
      </c>
      <c r="G300" s="77" t="s">
        <v>94</v>
      </c>
      <c r="H300" s="88" t="s">
        <v>14</v>
      </c>
      <c r="I300" s="95">
        <v>15</v>
      </c>
      <c r="J300" s="77" t="s">
        <v>10</v>
      </c>
      <c r="K300" s="97">
        <f>IFERROR(IF(LEFT(G300,3)="BTP",INDEX(tblBanThanhPhamMau[Giá/ĐV định lượng],MATCH(G300,tblBanThanhPhamMau[Mã BTP],0)),INDEX(tblNguyenLieuMau[Giá/ĐV định lượng],MATCH(G300,tblNguyenLieuMau[Mã NL],0))),0)</f>
        <v>97.5</v>
      </c>
      <c r="L300" s="99">
        <f t="shared" si="4"/>
        <v>1462.5</v>
      </c>
      <c r="M300" s="77" t="s">
        <v>199</v>
      </c>
      <c r="N300" s="93" t="s">
        <v>198</v>
      </c>
    </row>
    <row r="301" spans="1:14" ht="16" customHeight="1" x14ac:dyDescent="0.15">
      <c r="A301" s="75" t="s">
        <v>215</v>
      </c>
      <c r="B301" s="88" t="s">
        <v>355</v>
      </c>
      <c r="C301" s="88" t="s">
        <v>356</v>
      </c>
      <c r="D301" s="77" t="s">
        <v>68</v>
      </c>
      <c r="E301" s="84">
        <v>700</v>
      </c>
      <c r="F301" s="77">
        <v>6</v>
      </c>
      <c r="G301" s="77" t="s">
        <v>112</v>
      </c>
      <c r="H301" s="88" t="s">
        <v>35</v>
      </c>
      <c r="I301" s="95">
        <v>1</v>
      </c>
      <c r="J301" s="77" t="s">
        <v>28</v>
      </c>
      <c r="K301" s="97">
        <f>IFERROR(IF(LEFT(G301,3)="BTP",INDEX(tblBanThanhPhamMau[Giá/ĐV định lượng],MATCH(G301,tblBanThanhPhamMau[Mã BTP],0)),INDEX(tblNguyenLieuMau[Giá/ĐV định lượng],MATCH(G301,tblNguyenLieuMau[Mã NL],0))),0)</f>
        <v>825</v>
      </c>
      <c r="L301" s="99">
        <f t="shared" si="4"/>
        <v>825</v>
      </c>
      <c r="M301" s="77" t="s">
        <v>199</v>
      </c>
      <c r="N301" s="93" t="s">
        <v>198</v>
      </c>
    </row>
    <row r="302" spans="1:14" ht="16" customHeight="1" x14ac:dyDescent="0.15">
      <c r="A302" s="75" t="s">
        <v>215</v>
      </c>
      <c r="B302" s="88" t="s">
        <v>355</v>
      </c>
      <c r="C302" s="88" t="s">
        <v>356</v>
      </c>
      <c r="D302" s="77" t="s">
        <v>68</v>
      </c>
      <c r="E302" s="84">
        <v>700</v>
      </c>
      <c r="F302" s="77">
        <v>7</v>
      </c>
      <c r="G302" s="77" t="s">
        <v>122</v>
      </c>
      <c r="H302" s="88" t="s">
        <v>59</v>
      </c>
      <c r="I302" s="95">
        <v>1</v>
      </c>
      <c r="J302" s="77" t="s">
        <v>41</v>
      </c>
      <c r="K302" s="97">
        <f>IFERROR(IF(LEFT(G302,3)="BTP",INDEX(tblBanThanhPhamMau[Giá/ĐV định lượng],MATCH(G302,tblBanThanhPhamMau[Mã BTP],0)),INDEX(tblNguyenLieuMau[Giá/ĐV định lượng],MATCH(G302,tblNguyenLieuMau[Mã NL],0))),0)</f>
        <v>166.66666666666666</v>
      </c>
      <c r="L302" s="99">
        <f t="shared" si="4"/>
        <v>166.66666666666666</v>
      </c>
      <c r="M302" s="77" t="s">
        <v>199</v>
      </c>
      <c r="N302" s="93" t="s">
        <v>198</v>
      </c>
    </row>
    <row r="303" spans="1:14" ht="16" customHeight="1" x14ac:dyDescent="0.15">
      <c r="A303" s="75" t="s">
        <v>215</v>
      </c>
      <c r="B303" s="88" t="s">
        <v>355</v>
      </c>
      <c r="C303" s="88" t="s">
        <v>356</v>
      </c>
      <c r="D303" s="77" t="s">
        <v>68</v>
      </c>
      <c r="E303" s="84">
        <v>700</v>
      </c>
      <c r="F303" s="77">
        <v>8</v>
      </c>
      <c r="G303" s="77" t="s">
        <v>102</v>
      </c>
      <c r="H303" s="88" t="s">
        <v>21</v>
      </c>
      <c r="I303" s="95">
        <v>200</v>
      </c>
      <c r="J303" s="77" t="s">
        <v>4</v>
      </c>
      <c r="K303" s="97">
        <f>IFERROR(IF(LEFT(G303,3)="BTP",INDEX(tblBanThanhPhamMau[Giá/ĐV định lượng],MATCH(G303,tblBanThanhPhamMau[Mã BTP],0)),INDEX(tblNguyenLieuMau[Giá/ĐV định lượng],MATCH(G303,tblNguyenLieuMau[Mã NL],0))),0)</f>
        <v>1.2222222222222223</v>
      </c>
      <c r="L303" s="99">
        <f t="shared" si="4"/>
        <v>244.44444444444446</v>
      </c>
      <c r="M303" s="77" t="s">
        <v>199</v>
      </c>
      <c r="N303" s="93" t="s">
        <v>198</v>
      </c>
    </row>
    <row r="304" spans="1:14" ht="16" customHeight="1" x14ac:dyDescent="0.15">
      <c r="A304" s="75" t="s">
        <v>215</v>
      </c>
      <c r="B304" s="88" t="s">
        <v>355</v>
      </c>
      <c r="C304" s="88" t="s">
        <v>356</v>
      </c>
      <c r="D304" s="77" t="s">
        <v>68</v>
      </c>
      <c r="E304" s="84">
        <v>700</v>
      </c>
      <c r="F304" s="77">
        <v>9</v>
      </c>
      <c r="G304" s="77" t="s">
        <v>85</v>
      </c>
      <c r="H304" s="88" t="s">
        <v>6</v>
      </c>
      <c r="I304" s="95">
        <v>50</v>
      </c>
      <c r="J304" s="77" t="s">
        <v>4</v>
      </c>
      <c r="K304" s="97">
        <f>IFERROR(IF(LEFT(G304,3)="BTP",INDEX(tblBanThanhPhamMau[Giá/ĐV định lượng],MATCH(G304,tblBanThanhPhamMau[Mã BTP],0)),INDEX(tblNguyenLieuMau[Giá/ĐV định lượng],MATCH(G304,tblNguyenLieuMau[Mã NL],0))),0)</f>
        <v>28</v>
      </c>
      <c r="L304" s="99">
        <f t="shared" si="4"/>
        <v>1400</v>
      </c>
      <c r="M304" s="77" t="s">
        <v>199</v>
      </c>
      <c r="N304" s="93" t="s">
        <v>3</v>
      </c>
    </row>
    <row r="305" spans="1:14" ht="16" customHeight="1" x14ac:dyDescent="0.15">
      <c r="A305" s="75" t="s">
        <v>215</v>
      </c>
      <c r="B305" s="88" t="s">
        <v>355</v>
      </c>
      <c r="C305" s="88" t="s">
        <v>356</v>
      </c>
      <c r="D305" s="77" t="s">
        <v>68</v>
      </c>
      <c r="E305" s="84">
        <v>700</v>
      </c>
      <c r="F305" s="77">
        <v>10</v>
      </c>
      <c r="G305" s="77" t="s">
        <v>138</v>
      </c>
      <c r="H305" s="88" t="s">
        <v>316</v>
      </c>
      <c r="I305" s="95">
        <v>1</v>
      </c>
      <c r="J305" s="77" t="s">
        <v>62</v>
      </c>
      <c r="K305" s="97">
        <f>IFERROR(IF(LEFT(G305,3)="BTP",INDEX(tblBanThanhPhamMau[Giá/ĐV định lượng],MATCH(G305,tblBanThanhPhamMau[Mã BTP],0)),INDEX(tblNguyenLieuMau[Giá/ĐV định lượng],MATCH(G305,tblNguyenLieuMau[Mã NL],0))),0)</f>
        <v>1360</v>
      </c>
      <c r="L305" s="99">
        <f t="shared" si="4"/>
        <v>1360</v>
      </c>
      <c r="M305" s="77" t="s">
        <v>199</v>
      </c>
      <c r="N305" s="93" t="s">
        <v>61</v>
      </c>
    </row>
    <row r="306" spans="1:14" ht="16" customHeight="1" x14ac:dyDescent="0.15">
      <c r="A306" s="75" t="s">
        <v>215</v>
      </c>
      <c r="B306" s="88" t="s">
        <v>355</v>
      </c>
      <c r="C306" s="88" t="s">
        <v>356</v>
      </c>
      <c r="D306" s="77" t="s">
        <v>68</v>
      </c>
      <c r="E306" s="84">
        <v>700</v>
      </c>
      <c r="F306" s="77">
        <v>11</v>
      </c>
      <c r="G306" s="77" t="s">
        <v>139</v>
      </c>
      <c r="H306" s="88" t="s">
        <v>63</v>
      </c>
      <c r="I306" s="95">
        <v>1</v>
      </c>
      <c r="J306" s="77" t="s">
        <v>62</v>
      </c>
      <c r="K306" s="97">
        <f>IFERROR(IF(LEFT(G306,3)="BTP",INDEX(tblBanThanhPhamMau[Giá/ĐV định lượng],MATCH(G306,tblBanThanhPhamMau[Mã BTP],0)),INDEX(tblNguyenLieuMau[Giá/ĐV định lượng],MATCH(G306,tblNguyenLieuMau[Mã NL],0))),0)</f>
        <v>650</v>
      </c>
      <c r="L306" s="99">
        <f t="shared" si="4"/>
        <v>650</v>
      </c>
      <c r="M306" s="77" t="s">
        <v>199</v>
      </c>
      <c r="N306" s="93" t="s">
        <v>61</v>
      </c>
    </row>
    <row r="307" spans="1:14" ht="16" customHeight="1" x14ac:dyDescent="0.15">
      <c r="A307" s="75" t="s">
        <v>215</v>
      </c>
      <c r="B307" s="88" t="s">
        <v>355</v>
      </c>
      <c r="C307" s="88" t="s">
        <v>356</v>
      </c>
      <c r="D307" s="77" t="s">
        <v>68</v>
      </c>
      <c r="E307" s="84">
        <v>700</v>
      </c>
      <c r="F307" s="77">
        <v>12</v>
      </c>
      <c r="G307" s="77" t="s">
        <v>144</v>
      </c>
      <c r="H307" s="88" t="s">
        <v>320</v>
      </c>
      <c r="I307" s="95">
        <v>1</v>
      </c>
      <c r="J307" s="77" t="s">
        <v>62</v>
      </c>
      <c r="K307" s="97">
        <f>IFERROR(IF(LEFT(G307,3)="BTP",INDEX(tblBanThanhPhamMau[Giá/ĐV định lượng],MATCH(G307,tblBanThanhPhamMau[Mã BTP],0)),INDEX(tblNguyenLieuMau[Giá/ĐV định lượng],MATCH(G307,tblNguyenLieuMau[Mã NL],0))),0)</f>
        <v>360</v>
      </c>
      <c r="L307" s="99">
        <f t="shared" si="4"/>
        <v>360</v>
      </c>
      <c r="M307" s="77" t="s">
        <v>199</v>
      </c>
      <c r="N307" s="93" t="s">
        <v>61</v>
      </c>
    </row>
    <row r="308" spans="1:14" ht="16" customHeight="1" x14ac:dyDescent="0.15">
      <c r="A308" s="75" t="s">
        <v>215</v>
      </c>
      <c r="B308" s="88" t="s">
        <v>355</v>
      </c>
      <c r="C308" s="88" t="s">
        <v>356</v>
      </c>
      <c r="D308" s="77" t="s">
        <v>68</v>
      </c>
      <c r="E308" s="84">
        <v>700</v>
      </c>
      <c r="F308" s="77">
        <v>13</v>
      </c>
      <c r="G308" s="77" t="s">
        <v>145</v>
      </c>
      <c r="H308" s="88" t="s">
        <v>65</v>
      </c>
      <c r="I308" s="95">
        <v>1</v>
      </c>
      <c r="J308" s="77" t="s">
        <v>62</v>
      </c>
      <c r="K308" s="97">
        <f>IFERROR(IF(LEFT(G308,3)="BTP",INDEX(tblBanThanhPhamMau[Giá/ĐV định lượng],MATCH(G308,tblBanThanhPhamMau[Mã BTP],0)),INDEX(tblNguyenLieuMau[Giá/ĐV định lượng],MATCH(G308,tblNguyenLieuMau[Mã NL],0))),0)</f>
        <v>500</v>
      </c>
      <c r="L308" s="99">
        <f t="shared" si="4"/>
        <v>500</v>
      </c>
      <c r="M308" s="77" t="s">
        <v>199</v>
      </c>
      <c r="N308" s="93" t="s">
        <v>61</v>
      </c>
    </row>
    <row r="309" spans="1:14" ht="16" customHeight="1" x14ac:dyDescent="0.15">
      <c r="A309" s="75" t="s">
        <v>215</v>
      </c>
      <c r="B309" s="88" t="s">
        <v>355</v>
      </c>
      <c r="C309" s="88" t="s">
        <v>356</v>
      </c>
      <c r="D309" s="77" t="s">
        <v>68</v>
      </c>
      <c r="E309" s="84">
        <v>700</v>
      </c>
      <c r="F309" s="77">
        <v>14</v>
      </c>
      <c r="G309" s="77" t="s">
        <v>146</v>
      </c>
      <c r="H309" s="88" t="s">
        <v>321</v>
      </c>
      <c r="I309" s="95">
        <v>1</v>
      </c>
      <c r="J309" s="77" t="s">
        <v>62</v>
      </c>
      <c r="K309" s="97">
        <f>IFERROR(IF(LEFT(G309,3)="BTP",INDEX(tblBanThanhPhamMau[Giá/ĐV định lượng],MATCH(G309,tblBanThanhPhamMau[Mã BTP],0)),INDEX(tblNguyenLieuMau[Giá/ĐV định lượng],MATCH(G309,tblNguyenLieuMau[Mã NL],0))),0)</f>
        <v>1500</v>
      </c>
      <c r="L309" s="99">
        <f t="shared" si="4"/>
        <v>1500</v>
      </c>
      <c r="M309" s="77" t="s">
        <v>199</v>
      </c>
      <c r="N309" s="93" t="s">
        <v>147</v>
      </c>
    </row>
    <row r="310" spans="1:14" ht="16" customHeight="1" x14ac:dyDescent="0.15">
      <c r="A310" s="75" t="s">
        <v>216</v>
      </c>
      <c r="B310" s="88" t="s">
        <v>355</v>
      </c>
      <c r="C310" s="88" t="s">
        <v>357</v>
      </c>
      <c r="D310" s="77" t="s">
        <v>67</v>
      </c>
      <c r="E310" s="84">
        <v>500</v>
      </c>
      <c r="F310" s="77">
        <v>1</v>
      </c>
      <c r="G310" s="77" t="s">
        <v>168</v>
      </c>
      <c r="H310" s="88" t="s">
        <v>327</v>
      </c>
      <c r="I310" s="95">
        <v>65</v>
      </c>
      <c r="J310" s="77" t="s">
        <v>10</v>
      </c>
      <c r="K310" s="97">
        <f>IFERROR(IF(LEFT(G310,3)="BTP",INDEX(tblBanThanhPhamMau[Giá/ĐV định lượng],MATCH(G310,tblBanThanhPhamMau[Mã BTP],0)),INDEX(tblNguyenLieuMau[Giá/ĐV định lượng],MATCH(G310,tblNguyenLieuMau[Mã NL],0))),0)</f>
        <v>18.899999999999999</v>
      </c>
      <c r="L310" s="99">
        <f t="shared" si="4"/>
        <v>1228.5</v>
      </c>
      <c r="M310" s="77" t="s">
        <v>197</v>
      </c>
      <c r="N310" s="93" t="s">
        <v>198</v>
      </c>
    </row>
    <row r="311" spans="1:14" ht="16" customHeight="1" x14ac:dyDescent="0.15">
      <c r="A311" s="75" t="s">
        <v>216</v>
      </c>
      <c r="B311" s="88" t="s">
        <v>355</v>
      </c>
      <c r="C311" s="88" t="s">
        <v>357</v>
      </c>
      <c r="D311" s="77" t="s">
        <v>67</v>
      </c>
      <c r="E311" s="84">
        <v>500</v>
      </c>
      <c r="F311" s="77">
        <v>2</v>
      </c>
      <c r="G311" s="77" t="s">
        <v>103</v>
      </c>
      <c r="H311" s="88" t="s">
        <v>20</v>
      </c>
      <c r="I311" s="95">
        <v>65</v>
      </c>
      <c r="J311" s="77" t="s">
        <v>10</v>
      </c>
      <c r="K311" s="97">
        <f>IFERROR(IF(LEFT(G311,3)="BTP",INDEX(tblBanThanhPhamMau[Giá/ĐV định lượng],MATCH(G311,tblBanThanhPhamMau[Mã BTP],0)),INDEX(tblNguyenLieuMau[Giá/ĐV định lượng],MATCH(G311,tblNguyenLieuMau[Mã NL],0))),0)</f>
        <v>0</v>
      </c>
      <c r="L311" s="99">
        <f t="shared" si="4"/>
        <v>0</v>
      </c>
      <c r="M311" s="77" t="s">
        <v>199</v>
      </c>
      <c r="N311" s="93" t="s">
        <v>198</v>
      </c>
    </row>
    <row r="312" spans="1:14" ht="16" customHeight="1" x14ac:dyDescent="0.15">
      <c r="A312" s="75" t="s">
        <v>216</v>
      </c>
      <c r="B312" s="88" t="s">
        <v>355</v>
      </c>
      <c r="C312" s="88" t="s">
        <v>357</v>
      </c>
      <c r="D312" s="77" t="s">
        <v>67</v>
      </c>
      <c r="E312" s="84">
        <v>500</v>
      </c>
      <c r="F312" s="77">
        <v>3</v>
      </c>
      <c r="G312" s="77" t="s">
        <v>106</v>
      </c>
      <c r="H312" s="88" t="s">
        <v>25</v>
      </c>
      <c r="I312" s="95">
        <v>15</v>
      </c>
      <c r="J312" s="77" t="s">
        <v>10</v>
      </c>
      <c r="K312" s="97">
        <f>IFERROR(IF(LEFT(G312,3)="BTP",INDEX(tblBanThanhPhamMau[Giá/ĐV định lượng],MATCH(G312,tblBanThanhPhamMau[Mã BTP],0)),INDEX(tblNguyenLieuMau[Giá/ĐV định lượng],MATCH(G312,tblNguyenLieuMau[Mã NL],0))),0)</f>
        <v>19.600000000000001</v>
      </c>
      <c r="L312" s="99">
        <f t="shared" si="4"/>
        <v>294</v>
      </c>
      <c r="M312" s="77" t="s">
        <v>199</v>
      </c>
      <c r="N312" s="93" t="s">
        <v>198</v>
      </c>
    </row>
    <row r="313" spans="1:14" ht="16" customHeight="1" x14ac:dyDescent="0.15">
      <c r="A313" s="75" t="s">
        <v>216</v>
      </c>
      <c r="B313" s="88" t="s">
        <v>355</v>
      </c>
      <c r="C313" s="88" t="s">
        <v>357</v>
      </c>
      <c r="D313" s="77" t="s">
        <v>67</v>
      </c>
      <c r="E313" s="84">
        <v>500</v>
      </c>
      <c r="F313" s="77">
        <v>4</v>
      </c>
      <c r="G313" s="77" t="s">
        <v>95</v>
      </c>
      <c r="H313" s="88" t="s">
        <v>302</v>
      </c>
      <c r="I313" s="95">
        <v>25</v>
      </c>
      <c r="J313" s="77" t="s">
        <v>10</v>
      </c>
      <c r="K313" s="97">
        <f>IFERROR(IF(LEFT(G313,3)="BTP",INDEX(tblBanThanhPhamMau[Giá/ĐV định lượng],MATCH(G313,tblBanThanhPhamMau[Mã BTP],0)),INDEX(tblNguyenLieuMau[Giá/ĐV định lượng],MATCH(G313,tblNguyenLieuMau[Mã NL],0))),0)</f>
        <v>125</v>
      </c>
      <c r="L313" s="99">
        <f t="shared" si="4"/>
        <v>3125</v>
      </c>
      <c r="M313" s="77" t="s">
        <v>199</v>
      </c>
      <c r="N313" s="93" t="s">
        <v>198</v>
      </c>
    </row>
    <row r="314" spans="1:14" ht="16" customHeight="1" x14ac:dyDescent="0.15">
      <c r="A314" s="75" t="s">
        <v>216</v>
      </c>
      <c r="B314" s="88" t="s">
        <v>355</v>
      </c>
      <c r="C314" s="88" t="s">
        <v>357</v>
      </c>
      <c r="D314" s="77" t="s">
        <v>67</v>
      </c>
      <c r="E314" s="84">
        <v>500</v>
      </c>
      <c r="F314" s="77">
        <v>5</v>
      </c>
      <c r="G314" s="77" t="s">
        <v>91</v>
      </c>
      <c r="H314" s="88" t="s">
        <v>301</v>
      </c>
      <c r="I314" s="95">
        <v>5</v>
      </c>
      <c r="J314" s="77" t="s">
        <v>10</v>
      </c>
      <c r="K314" s="97">
        <f>IFERROR(IF(LEFT(G314,3)="BTP",INDEX(tblBanThanhPhamMau[Giá/ĐV định lượng],MATCH(G314,tblBanThanhPhamMau[Mã BTP],0)),INDEX(tblNguyenLieuMau[Giá/ĐV định lượng],MATCH(G314,tblNguyenLieuMau[Mã NL],0))),0)</f>
        <v>79.2</v>
      </c>
      <c r="L314" s="99">
        <f t="shared" si="4"/>
        <v>396</v>
      </c>
      <c r="M314" s="77" t="s">
        <v>199</v>
      </c>
      <c r="N314" s="93" t="s">
        <v>198</v>
      </c>
    </row>
    <row r="315" spans="1:14" ht="16" customHeight="1" x14ac:dyDescent="0.15">
      <c r="A315" s="75" t="s">
        <v>216</v>
      </c>
      <c r="B315" s="88" t="s">
        <v>355</v>
      </c>
      <c r="C315" s="88" t="s">
        <v>357</v>
      </c>
      <c r="D315" s="77" t="s">
        <v>67</v>
      </c>
      <c r="E315" s="84">
        <v>500</v>
      </c>
      <c r="F315" s="77">
        <v>6</v>
      </c>
      <c r="G315" s="77" t="s">
        <v>102</v>
      </c>
      <c r="H315" s="88" t="s">
        <v>21</v>
      </c>
      <c r="I315" s="95">
        <v>200</v>
      </c>
      <c r="J315" s="77" t="s">
        <v>4</v>
      </c>
      <c r="K315" s="97">
        <f>IFERROR(IF(LEFT(G315,3)="BTP",INDEX(tblBanThanhPhamMau[Giá/ĐV định lượng],MATCH(G315,tblBanThanhPhamMau[Mã BTP],0)),INDEX(tblNguyenLieuMau[Giá/ĐV định lượng],MATCH(G315,tblNguyenLieuMau[Mã NL],0))),0)</f>
        <v>1.2222222222222223</v>
      </c>
      <c r="L315" s="99">
        <f t="shared" si="4"/>
        <v>244.44444444444446</v>
      </c>
      <c r="M315" s="77" t="s">
        <v>199</v>
      </c>
      <c r="N315" s="93" t="s">
        <v>198</v>
      </c>
    </row>
    <row r="316" spans="1:14" ht="16" customHeight="1" x14ac:dyDescent="0.15">
      <c r="A316" s="75" t="s">
        <v>216</v>
      </c>
      <c r="B316" s="88" t="s">
        <v>355</v>
      </c>
      <c r="C316" s="88" t="s">
        <v>357</v>
      </c>
      <c r="D316" s="77" t="s">
        <v>67</v>
      </c>
      <c r="E316" s="84">
        <v>500</v>
      </c>
      <c r="F316" s="77">
        <v>7</v>
      </c>
      <c r="G316" s="77" t="s">
        <v>117</v>
      </c>
      <c r="H316" s="88" t="s">
        <v>42</v>
      </c>
      <c r="I316" s="95">
        <v>1</v>
      </c>
      <c r="J316" s="77" t="s">
        <v>28</v>
      </c>
      <c r="K316" s="97">
        <f>IFERROR(IF(LEFT(G316,3)="BTP",INDEX(tblBanThanhPhamMau[Giá/ĐV định lượng],MATCH(G316,tblBanThanhPhamMau[Mã BTP],0)),INDEX(tblNguyenLieuMau[Giá/ĐV định lượng],MATCH(G316,tblNguyenLieuMau[Mã NL],0))),0)</f>
        <v>708.33333333333337</v>
      </c>
      <c r="L316" s="99">
        <f t="shared" si="4"/>
        <v>708.33333333333337</v>
      </c>
      <c r="M316" s="77" t="s">
        <v>199</v>
      </c>
      <c r="N316" s="93" t="s">
        <v>198</v>
      </c>
    </row>
    <row r="317" spans="1:14" ht="16" customHeight="1" x14ac:dyDescent="0.15">
      <c r="A317" s="75" t="s">
        <v>216</v>
      </c>
      <c r="B317" s="88" t="s">
        <v>355</v>
      </c>
      <c r="C317" s="88" t="s">
        <v>357</v>
      </c>
      <c r="D317" s="77" t="s">
        <v>67</v>
      </c>
      <c r="E317" s="84">
        <v>500</v>
      </c>
      <c r="F317" s="77">
        <v>8</v>
      </c>
      <c r="G317" s="77" t="s">
        <v>85</v>
      </c>
      <c r="H317" s="88" t="s">
        <v>6</v>
      </c>
      <c r="I317" s="95">
        <v>50</v>
      </c>
      <c r="J317" s="77" t="s">
        <v>4</v>
      </c>
      <c r="K317" s="97">
        <f>IFERROR(IF(LEFT(G317,3)="BTP",INDEX(tblBanThanhPhamMau[Giá/ĐV định lượng],MATCH(G317,tblBanThanhPhamMau[Mã BTP],0)),INDEX(tblNguyenLieuMau[Giá/ĐV định lượng],MATCH(G317,tblNguyenLieuMau[Mã NL],0))),0)</f>
        <v>28</v>
      </c>
      <c r="L317" s="99">
        <f t="shared" si="4"/>
        <v>1400</v>
      </c>
      <c r="M317" s="77" t="s">
        <v>199</v>
      </c>
      <c r="N317" s="93" t="s">
        <v>3</v>
      </c>
    </row>
    <row r="318" spans="1:14" ht="16" customHeight="1" x14ac:dyDescent="0.15">
      <c r="A318" s="75" t="s">
        <v>216</v>
      </c>
      <c r="B318" s="88" t="s">
        <v>355</v>
      </c>
      <c r="C318" s="88" t="s">
        <v>357</v>
      </c>
      <c r="D318" s="77" t="s">
        <v>67</v>
      </c>
      <c r="E318" s="84">
        <v>500</v>
      </c>
      <c r="F318" s="77">
        <v>9</v>
      </c>
      <c r="G318" s="77" t="s">
        <v>137</v>
      </c>
      <c r="H318" s="88" t="s">
        <v>315</v>
      </c>
      <c r="I318" s="95">
        <v>1</v>
      </c>
      <c r="J318" s="77" t="s">
        <v>62</v>
      </c>
      <c r="K318" s="97">
        <f>IFERROR(IF(LEFT(G318,3)="BTP",INDEX(tblBanThanhPhamMau[Giá/ĐV định lượng],MATCH(G318,tblBanThanhPhamMau[Mã BTP],0)),INDEX(tblNguyenLieuMau[Giá/ĐV định lượng],MATCH(G318,tblNguyenLieuMau[Mã NL],0))),0)</f>
        <v>960</v>
      </c>
      <c r="L318" s="99">
        <f t="shared" si="4"/>
        <v>960</v>
      </c>
      <c r="M318" s="77" t="s">
        <v>199</v>
      </c>
      <c r="N318" s="93" t="s">
        <v>61</v>
      </c>
    </row>
    <row r="319" spans="1:14" ht="16" customHeight="1" x14ac:dyDescent="0.15">
      <c r="A319" s="75" t="s">
        <v>216</v>
      </c>
      <c r="B319" s="88" t="s">
        <v>355</v>
      </c>
      <c r="C319" s="88" t="s">
        <v>357</v>
      </c>
      <c r="D319" s="77" t="s">
        <v>67</v>
      </c>
      <c r="E319" s="84">
        <v>500</v>
      </c>
      <c r="F319" s="77">
        <v>10</v>
      </c>
      <c r="G319" s="77" t="s">
        <v>139</v>
      </c>
      <c r="H319" s="88" t="s">
        <v>63</v>
      </c>
      <c r="I319" s="95">
        <v>1</v>
      </c>
      <c r="J319" s="77" t="s">
        <v>62</v>
      </c>
      <c r="K319" s="97">
        <f>IFERROR(IF(LEFT(G319,3)="BTP",INDEX(tblBanThanhPhamMau[Giá/ĐV định lượng],MATCH(G319,tblBanThanhPhamMau[Mã BTP],0)),INDEX(tblNguyenLieuMau[Giá/ĐV định lượng],MATCH(G319,tblNguyenLieuMau[Mã NL],0))),0)</f>
        <v>650</v>
      </c>
      <c r="L319" s="99">
        <f t="shared" si="4"/>
        <v>650</v>
      </c>
      <c r="M319" s="77" t="s">
        <v>199</v>
      </c>
      <c r="N319" s="93" t="s">
        <v>61</v>
      </c>
    </row>
    <row r="320" spans="1:14" ht="16" customHeight="1" x14ac:dyDescent="0.15">
      <c r="A320" s="75" t="s">
        <v>216</v>
      </c>
      <c r="B320" s="88" t="s">
        <v>355</v>
      </c>
      <c r="C320" s="88" t="s">
        <v>357</v>
      </c>
      <c r="D320" s="77" t="s">
        <v>67</v>
      </c>
      <c r="E320" s="84">
        <v>500</v>
      </c>
      <c r="F320" s="77">
        <v>11</v>
      </c>
      <c r="G320" s="77" t="s">
        <v>144</v>
      </c>
      <c r="H320" s="88" t="s">
        <v>320</v>
      </c>
      <c r="I320" s="95">
        <v>1</v>
      </c>
      <c r="J320" s="77" t="s">
        <v>62</v>
      </c>
      <c r="K320" s="97">
        <f>IFERROR(IF(LEFT(G320,3)="BTP",INDEX(tblBanThanhPhamMau[Giá/ĐV định lượng],MATCH(G320,tblBanThanhPhamMau[Mã BTP],0)),INDEX(tblNguyenLieuMau[Giá/ĐV định lượng],MATCH(G320,tblNguyenLieuMau[Mã NL],0))),0)</f>
        <v>360</v>
      </c>
      <c r="L320" s="99">
        <f t="shared" si="4"/>
        <v>360</v>
      </c>
      <c r="M320" s="77" t="s">
        <v>199</v>
      </c>
      <c r="N320" s="93" t="s">
        <v>61</v>
      </c>
    </row>
    <row r="321" spans="1:14" ht="16" customHeight="1" x14ac:dyDescent="0.15">
      <c r="A321" s="75" t="s">
        <v>216</v>
      </c>
      <c r="B321" s="88" t="s">
        <v>355</v>
      </c>
      <c r="C321" s="88" t="s">
        <v>357</v>
      </c>
      <c r="D321" s="77" t="s">
        <v>67</v>
      </c>
      <c r="E321" s="84">
        <v>500</v>
      </c>
      <c r="F321" s="77">
        <v>12</v>
      </c>
      <c r="G321" s="77" t="s">
        <v>145</v>
      </c>
      <c r="H321" s="88" t="s">
        <v>65</v>
      </c>
      <c r="I321" s="95">
        <v>1</v>
      </c>
      <c r="J321" s="77" t="s">
        <v>62</v>
      </c>
      <c r="K321" s="97">
        <f>IFERROR(IF(LEFT(G321,3)="BTP",INDEX(tblBanThanhPhamMau[Giá/ĐV định lượng],MATCH(G321,tblBanThanhPhamMau[Mã BTP],0)),INDEX(tblNguyenLieuMau[Giá/ĐV định lượng],MATCH(G321,tblNguyenLieuMau[Mã NL],0))),0)</f>
        <v>500</v>
      </c>
      <c r="L321" s="99">
        <f t="shared" si="4"/>
        <v>500</v>
      </c>
      <c r="M321" s="77" t="s">
        <v>199</v>
      </c>
      <c r="N321" s="93" t="s">
        <v>61</v>
      </c>
    </row>
    <row r="322" spans="1:14" ht="16" customHeight="1" x14ac:dyDescent="0.15">
      <c r="A322" s="75" t="s">
        <v>216</v>
      </c>
      <c r="B322" s="88" t="s">
        <v>355</v>
      </c>
      <c r="C322" s="88" t="s">
        <v>357</v>
      </c>
      <c r="D322" s="77" t="s">
        <v>68</v>
      </c>
      <c r="E322" s="84">
        <v>700</v>
      </c>
      <c r="F322" s="77">
        <v>1</v>
      </c>
      <c r="G322" s="77" t="s">
        <v>168</v>
      </c>
      <c r="H322" s="88" t="s">
        <v>327</v>
      </c>
      <c r="I322" s="95">
        <v>85</v>
      </c>
      <c r="J322" s="77" t="s">
        <v>10</v>
      </c>
      <c r="K322" s="97">
        <f>IFERROR(IF(LEFT(G322,3)="BTP",INDEX(tblBanThanhPhamMau[Giá/ĐV định lượng],MATCH(G322,tblBanThanhPhamMau[Mã BTP],0)),INDEX(tblNguyenLieuMau[Giá/ĐV định lượng],MATCH(G322,tblNguyenLieuMau[Mã NL],0))),0)</f>
        <v>18.899999999999999</v>
      </c>
      <c r="L322" s="99">
        <f t="shared" si="4"/>
        <v>1606.4999999999998</v>
      </c>
      <c r="M322" s="77" t="s">
        <v>197</v>
      </c>
      <c r="N322" s="93" t="s">
        <v>198</v>
      </c>
    </row>
    <row r="323" spans="1:14" ht="16" customHeight="1" x14ac:dyDescent="0.15">
      <c r="A323" s="75" t="s">
        <v>216</v>
      </c>
      <c r="B323" s="88" t="s">
        <v>355</v>
      </c>
      <c r="C323" s="88" t="s">
        <v>357</v>
      </c>
      <c r="D323" s="77" t="s">
        <v>68</v>
      </c>
      <c r="E323" s="84">
        <v>700</v>
      </c>
      <c r="F323" s="77">
        <v>2</v>
      </c>
      <c r="G323" s="77" t="s">
        <v>103</v>
      </c>
      <c r="H323" s="88" t="s">
        <v>20</v>
      </c>
      <c r="I323" s="95">
        <v>85</v>
      </c>
      <c r="J323" s="77" t="s">
        <v>10</v>
      </c>
      <c r="K323" s="97">
        <f>IFERROR(IF(LEFT(G323,3)="BTP",INDEX(tblBanThanhPhamMau[Giá/ĐV định lượng],MATCH(G323,tblBanThanhPhamMau[Mã BTP],0)),INDEX(tblNguyenLieuMau[Giá/ĐV định lượng],MATCH(G323,tblNguyenLieuMau[Mã NL],0))),0)</f>
        <v>0</v>
      </c>
      <c r="L323" s="99">
        <f t="shared" si="4"/>
        <v>0</v>
      </c>
      <c r="M323" s="77" t="s">
        <v>199</v>
      </c>
      <c r="N323" s="93" t="s">
        <v>198</v>
      </c>
    </row>
    <row r="324" spans="1:14" ht="16" customHeight="1" x14ac:dyDescent="0.15">
      <c r="A324" s="75" t="s">
        <v>216</v>
      </c>
      <c r="B324" s="88" t="s">
        <v>355</v>
      </c>
      <c r="C324" s="88" t="s">
        <v>357</v>
      </c>
      <c r="D324" s="77" t="s">
        <v>68</v>
      </c>
      <c r="E324" s="84">
        <v>700</v>
      </c>
      <c r="F324" s="77">
        <v>3</v>
      </c>
      <c r="G324" s="77" t="s">
        <v>106</v>
      </c>
      <c r="H324" s="88" t="s">
        <v>25</v>
      </c>
      <c r="I324" s="95">
        <v>20</v>
      </c>
      <c r="J324" s="77" t="s">
        <v>10</v>
      </c>
      <c r="K324" s="97">
        <f>IFERROR(IF(LEFT(G324,3)="BTP",INDEX(tblBanThanhPhamMau[Giá/ĐV định lượng],MATCH(G324,tblBanThanhPhamMau[Mã BTP],0)),INDEX(tblNguyenLieuMau[Giá/ĐV định lượng],MATCH(G324,tblNguyenLieuMau[Mã NL],0))),0)</f>
        <v>19.600000000000001</v>
      </c>
      <c r="L324" s="99">
        <f t="shared" ref="L324:L387" si="5">I324*K324</f>
        <v>392</v>
      </c>
      <c r="M324" s="77" t="s">
        <v>199</v>
      </c>
      <c r="N324" s="93" t="s">
        <v>198</v>
      </c>
    </row>
    <row r="325" spans="1:14" ht="16" customHeight="1" x14ac:dyDescent="0.15">
      <c r="A325" s="75" t="s">
        <v>216</v>
      </c>
      <c r="B325" s="88" t="s">
        <v>355</v>
      </c>
      <c r="C325" s="88" t="s">
        <v>357</v>
      </c>
      <c r="D325" s="77" t="s">
        <v>68</v>
      </c>
      <c r="E325" s="84">
        <v>700</v>
      </c>
      <c r="F325" s="77">
        <v>4</v>
      </c>
      <c r="G325" s="77" t="s">
        <v>95</v>
      </c>
      <c r="H325" s="88" t="s">
        <v>302</v>
      </c>
      <c r="I325" s="95">
        <v>30</v>
      </c>
      <c r="J325" s="77" t="s">
        <v>10</v>
      </c>
      <c r="K325" s="97">
        <f>IFERROR(IF(LEFT(G325,3)="BTP",INDEX(tblBanThanhPhamMau[Giá/ĐV định lượng],MATCH(G325,tblBanThanhPhamMau[Mã BTP],0)),INDEX(tblNguyenLieuMau[Giá/ĐV định lượng],MATCH(G325,tblNguyenLieuMau[Mã NL],0))),0)</f>
        <v>125</v>
      </c>
      <c r="L325" s="99">
        <f t="shared" si="5"/>
        <v>3750</v>
      </c>
      <c r="M325" s="77" t="s">
        <v>199</v>
      </c>
      <c r="N325" s="93" t="s">
        <v>198</v>
      </c>
    </row>
    <row r="326" spans="1:14" ht="16" customHeight="1" x14ac:dyDescent="0.15">
      <c r="A326" s="75" t="s">
        <v>216</v>
      </c>
      <c r="B326" s="88" t="s">
        <v>355</v>
      </c>
      <c r="C326" s="88" t="s">
        <v>357</v>
      </c>
      <c r="D326" s="77" t="s">
        <v>68</v>
      </c>
      <c r="E326" s="84">
        <v>700</v>
      </c>
      <c r="F326" s="77">
        <v>5</v>
      </c>
      <c r="G326" s="77" t="s">
        <v>91</v>
      </c>
      <c r="H326" s="88" t="s">
        <v>301</v>
      </c>
      <c r="I326" s="95">
        <v>10</v>
      </c>
      <c r="J326" s="77" t="s">
        <v>10</v>
      </c>
      <c r="K326" s="97">
        <f>IFERROR(IF(LEFT(G326,3)="BTP",INDEX(tblBanThanhPhamMau[Giá/ĐV định lượng],MATCH(G326,tblBanThanhPhamMau[Mã BTP],0)),INDEX(tblNguyenLieuMau[Giá/ĐV định lượng],MATCH(G326,tblNguyenLieuMau[Mã NL],0))),0)</f>
        <v>79.2</v>
      </c>
      <c r="L326" s="99">
        <f t="shared" si="5"/>
        <v>792</v>
      </c>
      <c r="M326" s="77" t="s">
        <v>199</v>
      </c>
      <c r="N326" s="93" t="s">
        <v>198</v>
      </c>
    </row>
    <row r="327" spans="1:14" ht="16" customHeight="1" x14ac:dyDescent="0.15">
      <c r="A327" s="75" t="s">
        <v>216</v>
      </c>
      <c r="B327" s="88" t="s">
        <v>355</v>
      </c>
      <c r="C327" s="88" t="s">
        <v>357</v>
      </c>
      <c r="D327" s="77" t="s">
        <v>68</v>
      </c>
      <c r="E327" s="84">
        <v>700</v>
      </c>
      <c r="F327" s="77">
        <v>6</v>
      </c>
      <c r="G327" s="77" t="s">
        <v>102</v>
      </c>
      <c r="H327" s="88" t="s">
        <v>21</v>
      </c>
      <c r="I327" s="95">
        <v>300</v>
      </c>
      <c r="J327" s="77" t="s">
        <v>4</v>
      </c>
      <c r="K327" s="97">
        <f>IFERROR(IF(LEFT(G327,3)="BTP",INDEX(tblBanThanhPhamMau[Giá/ĐV định lượng],MATCH(G327,tblBanThanhPhamMau[Mã BTP],0)),INDEX(tblNguyenLieuMau[Giá/ĐV định lượng],MATCH(G327,tblNguyenLieuMau[Mã NL],0))),0)</f>
        <v>1.2222222222222223</v>
      </c>
      <c r="L327" s="99">
        <f t="shared" si="5"/>
        <v>366.66666666666669</v>
      </c>
      <c r="M327" s="77" t="s">
        <v>199</v>
      </c>
      <c r="N327" s="93" t="s">
        <v>198</v>
      </c>
    </row>
    <row r="328" spans="1:14" ht="16" customHeight="1" x14ac:dyDescent="0.15">
      <c r="A328" s="75" t="s">
        <v>216</v>
      </c>
      <c r="B328" s="88" t="s">
        <v>355</v>
      </c>
      <c r="C328" s="88" t="s">
        <v>357</v>
      </c>
      <c r="D328" s="77" t="s">
        <v>68</v>
      </c>
      <c r="E328" s="84">
        <v>700</v>
      </c>
      <c r="F328" s="77">
        <v>7</v>
      </c>
      <c r="G328" s="77" t="s">
        <v>117</v>
      </c>
      <c r="H328" s="88" t="s">
        <v>42</v>
      </c>
      <c r="I328" s="95">
        <v>1</v>
      </c>
      <c r="J328" s="77" t="s">
        <v>28</v>
      </c>
      <c r="K328" s="97">
        <f>IFERROR(IF(LEFT(G328,3)="BTP",INDEX(tblBanThanhPhamMau[Giá/ĐV định lượng],MATCH(G328,tblBanThanhPhamMau[Mã BTP],0)),INDEX(tblNguyenLieuMau[Giá/ĐV định lượng],MATCH(G328,tblNguyenLieuMau[Mã NL],0))),0)</f>
        <v>708.33333333333337</v>
      </c>
      <c r="L328" s="99">
        <f t="shared" si="5"/>
        <v>708.33333333333337</v>
      </c>
      <c r="M328" s="77" t="s">
        <v>199</v>
      </c>
      <c r="N328" s="93" t="s">
        <v>198</v>
      </c>
    </row>
    <row r="329" spans="1:14" ht="16" customHeight="1" x14ac:dyDescent="0.15">
      <c r="A329" s="75" t="s">
        <v>216</v>
      </c>
      <c r="B329" s="88" t="s">
        <v>355</v>
      </c>
      <c r="C329" s="88" t="s">
        <v>357</v>
      </c>
      <c r="D329" s="77" t="s">
        <v>68</v>
      </c>
      <c r="E329" s="84">
        <v>700</v>
      </c>
      <c r="F329" s="77">
        <v>8</v>
      </c>
      <c r="G329" s="77" t="s">
        <v>85</v>
      </c>
      <c r="H329" s="88" t="s">
        <v>6</v>
      </c>
      <c r="I329" s="95">
        <v>50</v>
      </c>
      <c r="J329" s="77" t="s">
        <v>4</v>
      </c>
      <c r="K329" s="97">
        <f>IFERROR(IF(LEFT(G329,3)="BTP",INDEX(tblBanThanhPhamMau[Giá/ĐV định lượng],MATCH(G329,tblBanThanhPhamMau[Mã BTP],0)),INDEX(tblNguyenLieuMau[Giá/ĐV định lượng],MATCH(G329,tblNguyenLieuMau[Mã NL],0))),0)</f>
        <v>28</v>
      </c>
      <c r="L329" s="99">
        <f t="shared" si="5"/>
        <v>1400</v>
      </c>
      <c r="M329" s="77" t="s">
        <v>199</v>
      </c>
      <c r="N329" s="93" t="s">
        <v>3</v>
      </c>
    </row>
    <row r="330" spans="1:14" ht="16" customHeight="1" x14ac:dyDescent="0.15">
      <c r="A330" s="75" t="s">
        <v>216</v>
      </c>
      <c r="B330" s="88" t="s">
        <v>355</v>
      </c>
      <c r="C330" s="88" t="s">
        <v>357</v>
      </c>
      <c r="D330" s="77" t="s">
        <v>68</v>
      </c>
      <c r="E330" s="84">
        <v>700</v>
      </c>
      <c r="F330" s="77">
        <v>9</v>
      </c>
      <c r="G330" s="77" t="s">
        <v>138</v>
      </c>
      <c r="H330" s="88" t="s">
        <v>316</v>
      </c>
      <c r="I330" s="95">
        <v>1</v>
      </c>
      <c r="J330" s="77" t="s">
        <v>62</v>
      </c>
      <c r="K330" s="97">
        <f>IFERROR(IF(LEFT(G330,3)="BTP",INDEX(tblBanThanhPhamMau[Giá/ĐV định lượng],MATCH(G330,tblBanThanhPhamMau[Mã BTP],0)),INDEX(tblNguyenLieuMau[Giá/ĐV định lượng],MATCH(G330,tblNguyenLieuMau[Mã NL],0))),0)</f>
        <v>1360</v>
      </c>
      <c r="L330" s="99">
        <f t="shared" si="5"/>
        <v>1360</v>
      </c>
      <c r="M330" s="77" t="s">
        <v>199</v>
      </c>
      <c r="N330" s="93" t="s">
        <v>61</v>
      </c>
    </row>
    <row r="331" spans="1:14" ht="16" customHeight="1" x14ac:dyDescent="0.15">
      <c r="A331" s="75" t="s">
        <v>216</v>
      </c>
      <c r="B331" s="88" t="s">
        <v>355</v>
      </c>
      <c r="C331" s="88" t="s">
        <v>357</v>
      </c>
      <c r="D331" s="77" t="s">
        <v>68</v>
      </c>
      <c r="E331" s="84">
        <v>700</v>
      </c>
      <c r="F331" s="77">
        <v>10</v>
      </c>
      <c r="G331" s="77" t="s">
        <v>139</v>
      </c>
      <c r="H331" s="88" t="s">
        <v>63</v>
      </c>
      <c r="I331" s="95">
        <v>1</v>
      </c>
      <c r="J331" s="77" t="s">
        <v>62</v>
      </c>
      <c r="K331" s="97">
        <f>IFERROR(IF(LEFT(G331,3)="BTP",INDEX(tblBanThanhPhamMau[Giá/ĐV định lượng],MATCH(G331,tblBanThanhPhamMau[Mã BTP],0)),INDEX(tblNguyenLieuMau[Giá/ĐV định lượng],MATCH(G331,tblNguyenLieuMau[Mã NL],0))),0)</f>
        <v>650</v>
      </c>
      <c r="L331" s="99">
        <f t="shared" si="5"/>
        <v>650</v>
      </c>
      <c r="M331" s="77" t="s">
        <v>199</v>
      </c>
      <c r="N331" s="93" t="s">
        <v>61</v>
      </c>
    </row>
    <row r="332" spans="1:14" ht="16" customHeight="1" x14ac:dyDescent="0.15">
      <c r="A332" s="75" t="s">
        <v>216</v>
      </c>
      <c r="B332" s="88" t="s">
        <v>355</v>
      </c>
      <c r="C332" s="88" t="s">
        <v>357</v>
      </c>
      <c r="D332" s="77" t="s">
        <v>68</v>
      </c>
      <c r="E332" s="84">
        <v>700</v>
      </c>
      <c r="F332" s="77">
        <v>11</v>
      </c>
      <c r="G332" s="77" t="s">
        <v>144</v>
      </c>
      <c r="H332" s="88" t="s">
        <v>320</v>
      </c>
      <c r="I332" s="95">
        <v>1</v>
      </c>
      <c r="J332" s="77" t="s">
        <v>62</v>
      </c>
      <c r="K332" s="97">
        <f>IFERROR(IF(LEFT(G332,3)="BTP",INDEX(tblBanThanhPhamMau[Giá/ĐV định lượng],MATCH(G332,tblBanThanhPhamMau[Mã BTP],0)),INDEX(tblNguyenLieuMau[Giá/ĐV định lượng],MATCH(G332,tblNguyenLieuMau[Mã NL],0))),0)</f>
        <v>360</v>
      </c>
      <c r="L332" s="99">
        <f t="shared" si="5"/>
        <v>360</v>
      </c>
      <c r="M332" s="77" t="s">
        <v>199</v>
      </c>
      <c r="N332" s="93" t="s">
        <v>61</v>
      </c>
    </row>
    <row r="333" spans="1:14" ht="16" customHeight="1" x14ac:dyDescent="0.15">
      <c r="A333" s="75" t="s">
        <v>216</v>
      </c>
      <c r="B333" s="88" t="s">
        <v>355</v>
      </c>
      <c r="C333" s="88" t="s">
        <v>357</v>
      </c>
      <c r="D333" s="77" t="s">
        <v>68</v>
      </c>
      <c r="E333" s="84">
        <v>700</v>
      </c>
      <c r="F333" s="77">
        <v>12</v>
      </c>
      <c r="G333" s="77" t="s">
        <v>145</v>
      </c>
      <c r="H333" s="88" t="s">
        <v>65</v>
      </c>
      <c r="I333" s="95">
        <v>1</v>
      </c>
      <c r="J333" s="77" t="s">
        <v>62</v>
      </c>
      <c r="K333" s="97">
        <f>IFERROR(IF(LEFT(G333,3)="BTP",INDEX(tblBanThanhPhamMau[Giá/ĐV định lượng],MATCH(G333,tblBanThanhPhamMau[Mã BTP],0)),INDEX(tblNguyenLieuMau[Giá/ĐV định lượng],MATCH(G333,tblNguyenLieuMau[Mã NL],0))),0)</f>
        <v>500</v>
      </c>
      <c r="L333" s="99">
        <f t="shared" si="5"/>
        <v>500</v>
      </c>
      <c r="M333" s="77" t="s">
        <v>199</v>
      </c>
      <c r="N333" s="93" t="s">
        <v>61</v>
      </c>
    </row>
    <row r="334" spans="1:14" ht="16" customHeight="1" x14ac:dyDescent="0.15">
      <c r="A334" s="75" t="s">
        <v>216</v>
      </c>
      <c r="B334" s="88" t="s">
        <v>355</v>
      </c>
      <c r="C334" s="88" t="s">
        <v>357</v>
      </c>
      <c r="D334" s="77" t="s">
        <v>68</v>
      </c>
      <c r="E334" s="84">
        <v>700</v>
      </c>
      <c r="F334" s="77">
        <v>13</v>
      </c>
      <c r="G334" s="77" t="s">
        <v>146</v>
      </c>
      <c r="H334" s="88" t="s">
        <v>321</v>
      </c>
      <c r="I334" s="95">
        <v>1</v>
      </c>
      <c r="J334" s="77" t="s">
        <v>62</v>
      </c>
      <c r="K334" s="97">
        <f>IFERROR(IF(LEFT(G334,3)="BTP",INDEX(tblBanThanhPhamMau[Giá/ĐV định lượng],MATCH(G334,tblBanThanhPhamMau[Mã BTP],0)),INDEX(tblNguyenLieuMau[Giá/ĐV định lượng],MATCH(G334,tblNguyenLieuMau[Mã NL],0))),0)</f>
        <v>1500</v>
      </c>
      <c r="L334" s="99">
        <f t="shared" si="5"/>
        <v>1500</v>
      </c>
      <c r="M334" s="77" t="s">
        <v>199</v>
      </c>
      <c r="N334" s="93" t="s">
        <v>147</v>
      </c>
    </row>
    <row r="335" spans="1:14" ht="16" customHeight="1" x14ac:dyDescent="0.15">
      <c r="A335" s="75" t="s">
        <v>217</v>
      </c>
      <c r="B335" s="88" t="s">
        <v>355</v>
      </c>
      <c r="C335" s="88" t="s">
        <v>358</v>
      </c>
      <c r="D335" s="77" t="s">
        <v>67</v>
      </c>
      <c r="E335" s="84">
        <v>500</v>
      </c>
      <c r="F335" s="77">
        <v>1</v>
      </c>
      <c r="G335" s="77" t="s">
        <v>169</v>
      </c>
      <c r="H335" s="88" t="s">
        <v>328</v>
      </c>
      <c r="I335" s="95">
        <v>65</v>
      </c>
      <c r="J335" s="77" t="s">
        <v>10</v>
      </c>
      <c r="K335" s="97">
        <f>IFERROR(IF(LEFT(G335,3)="BTP",INDEX(tblBanThanhPhamMau[Giá/ĐV định lượng],MATCH(G335,tblBanThanhPhamMau[Mã BTP],0)),INDEX(tblNguyenLieuMau[Giá/ĐV định lượng],MATCH(G335,tblNguyenLieuMau[Mã NL],0))),0)</f>
        <v>12</v>
      </c>
      <c r="L335" s="99">
        <f t="shared" si="5"/>
        <v>780</v>
      </c>
      <c r="M335" s="77" t="s">
        <v>197</v>
      </c>
      <c r="N335" s="93" t="s">
        <v>198</v>
      </c>
    </row>
    <row r="336" spans="1:14" ht="16" customHeight="1" x14ac:dyDescent="0.15">
      <c r="A336" s="75" t="s">
        <v>217</v>
      </c>
      <c r="B336" s="88" t="s">
        <v>355</v>
      </c>
      <c r="C336" s="88" t="s">
        <v>358</v>
      </c>
      <c r="D336" s="77" t="s">
        <v>67</v>
      </c>
      <c r="E336" s="84">
        <v>500</v>
      </c>
      <c r="F336" s="77">
        <v>2</v>
      </c>
      <c r="G336" s="77" t="s">
        <v>103</v>
      </c>
      <c r="H336" s="88" t="s">
        <v>20</v>
      </c>
      <c r="I336" s="95">
        <v>65</v>
      </c>
      <c r="J336" s="77" t="s">
        <v>10</v>
      </c>
      <c r="K336" s="97">
        <f>IFERROR(IF(LEFT(G336,3)="BTP",INDEX(tblBanThanhPhamMau[Giá/ĐV định lượng],MATCH(G336,tblBanThanhPhamMau[Mã BTP],0)),INDEX(tblNguyenLieuMau[Giá/ĐV định lượng],MATCH(G336,tblNguyenLieuMau[Mã NL],0))),0)</f>
        <v>0</v>
      </c>
      <c r="L336" s="99">
        <f t="shared" si="5"/>
        <v>0</v>
      </c>
      <c r="M336" s="77" t="s">
        <v>199</v>
      </c>
      <c r="N336" s="93" t="s">
        <v>198</v>
      </c>
    </row>
    <row r="337" spans="1:14" ht="16" customHeight="1" x14ac:dyDescent="0.15">
      <c r="A337" s="75" t="s">
        <v>217</v>
      </c>
      <c r="B337" s="88" t="s">
        <v>355</v>
      </c>
      <c r="C337" s="88" t="s">
        <v>358</v>
      </c>
      <c r="D337" s="77" t="s">
        <v>67</v>
      </c>
      <c r="E337" s="84">
        <v>500</v>
      </c>
      <c r="F337" s="77">
        <v>3</v>
      </c>
      <c r="G337" s="77" t="s">
        <v>106</v>
      </c>
      <c r="H337" s="88" t="s">
        <v>25</v>
      </c>
      <c r="I337" s="95">
        <v>10</v>
      </c>
      <c r="J337" s="77" t="s">
        <v>10</v>
      </c>
      <c r="K337" s="97">
        <f>IFERROR(IF(LEFT(G337,3)="BTP",INDEX(tblBanThanhPhamMau[Giá/ĐV định lượng],MATCH(G337,tblBanThanhPhamMau[Mã BTP],0)),INDEX(tblNguyenLieuMau[Giá/ĐV định lượng],MATCH(G337,tblNguyenLieuMau[Mã NL],0))),0)</f>
        <v>19.600000000000001</v>
      </c>
      <c r="L337" s="99">
        <f t="shared" si="5"/>
        <v>196</v>
      </c>
      <c r="M337" s="77" t="s">
        <v>199</v>
      </c>
      <c r="N337" s="93" t="s">
        <v>198</v>
      </c>
    </row>
    <row r="338" spans="1:14" ht="16" customHeight="1" x14ac:dyDescent="0.15">
      <c r="A338" s="75" t="s">
        <v>217</v>
      </c>
      <c r="B338" s="88" t="s">
        <v>355</v>
      </c>
      <c r="C338" s="88" t="s">
        <v>358</v>
      </c>
      <c r="D338" s="77" t="s">
        <v>67</v>
      </c>
      <c r="E338" s="84">
        <v>500</v>
      </c>
      <c r="F338" s="77">
        <v>4</v>
      </c>
      <c r="G338" s="77" t="s">
        <v>87</v>
      </c>
      <c r="H338" s="88" t="s">
        <v>8</v>
      </c>
      <c r="I338" s="95">
        <v>40</v>
      </c>
      <c r="J338" s="77" t="s">
        <v>4</v>
      </c>
      <c r="K338" s="97">
        <f>IFERROR(IF(LEFT(G338,3)="BTP",INDEX(tblBanThanhPhamMau[Giá/ĐV định lượng],MATCH(G338,tblBanThanhPhamMau[Mã BTP],0)),INDEX(tblNguyenLieuMau[Giá/ĐV định lượng],MATCH(G338,tblNguyenLieuMau[Mã NL],0))),0)</f>
        <v>143</v>
      </c>
      <c r="L338" s="99">
        <f t="shared" si="5"/>
        <v>5720</v>
      </c>
      <c r="M338" s="77" t="s">
        <v>199</v>
      </c>
      <c r="N338" s="93" t="s">
        <v>198</v>
      </c>
    </row>
    <row r="339" spans="1:14" ht="16" customHeight="1" x14ac:dyDescent="0.15">
      <c r="A339" s="75" t="s">
        <v>217</v>
      </c>
      <c r="B339" s="88" t="s">
        <v>355</v>
      </c>
      <c r="C339" s="88" t="s">
        <v>358</v>
      </c>
      <c r="D339" s="77" t="s">
        <v>67</v>
      </c>
      <c r="E339" s="84">
        <v>500</v>
      </c>
      <c r="F339" s="77">
        <v>5</v>
      </c>
      <c r="G339" s="77" t="s">
        <v>86</v>
      </c>
      <c r="H339" s="88" t="s">
        <v>299</v>
      </c>
      <c r="I339" s="95">
        <v>10</v>
      </c>
      <c r="J339" s="77" t="s">
        <v>4</v>
      </c>
      <c r="K339" s="97">
        <f>IFERROR(IF(LEFT(G339,3)="BTP",INDEX(tblBanThanhPhamMau[Giá/ĐV định lượng],MATCH(G339,tblBanThanhPhamMau[Mã BTP],0)),INDEX(tblNguyenLieuMau[Giá/ĐV định lượng],MATCH(G339,tblNguyenLieuMau[Mã NL],0))),0)</f>
        <v>146</v>
      </c>
      <c r="L339" s="99">
        <f t="shared" si="5"/>
        <v>1460</v>
      </c>
      <c r="M339" s="77" t="s">
        <v>199</v>
      </c>
      <c r="N339" s="93" t="s">
        <v>198</v>
      </c>
    </row>
    <row r="340" spans="1:14" ht="16" customHeight="1" x14ac:dyDescent="0.15">
      <c r="A340" s="75" t="s">
        <v>217</v>
      </c>
      <c r="B340" s="88" t="s">
        <v>355</v>
      </c>
      <c r="C340" s="88" t="s">
        <v>358</v>
      </c>
      <c r="D340" s="77" t="s">
        <v>67</v>
      </c>
      <c r="E340" s="84">
        <v>500</v>
      </c>
      <c r="F340" s="77">
        <v>6</v>
      </c>
      <c r="G340" s="77" t="s">
        <v>180</v>
      </c>
      <c r="H340" s="88" t="s">
        <v>58</v>
      </c>
      <c r="I340" s="95">
        <v>2</v>
      </c>
      <c r="J340" s="77" t="s">
        <v>28</v>
      </c>
      <c r="K340" s="97">
        <f>IFERROR(IF(LEFT(G340,3)="BTP",INDEX(tblBanThanhPhamMau[Giá/ĐV định lượng],MATCH(G340,tblBanThanhPhamMau[Mã BTP],0)),INDEX(tblNguyenLieuMau[Giá/ĐV định lượng],MATCH(G340,tblNguyenLieuMau[Mã NL],0))),0)</f>
        <v>234.375</v>
      </c>
      <c r="L340" s="99">
        <f t="shared" si="5"/>
        <v>468.75</v>
      </c>
      <c r="M340" s="77" t="s">
        <v>197</v>
      </c>
      <c r="N340" s="93" t="s">
        <v>198</v>
      </c>
    </row>
    <row r="341" spans="1:14" ht="16" customHeight="1" x14ac:dyDescent="0.15">
      <c r="A341" s="75" t="s">
        <v>217</v>
      </c>
      <c r="B341" s="88" t="s">
        <v>355</v>
      </c>
      <c r="C341" s="88" t="s">
        <v>358</v>
      </c>
      <c r="D341" s="77" t="s">
        <v>67</v>
      </c>
      <c r="E341" s="84">
        <v>500</v>
      </c>
      <c r="F341" s="77">
        <v>7</v>
      </c>
      <c r="G341" s="77" t="s">
        <v>102</v>
      </c>
      <c r="H341" s="88" t="s">
        <v>21</v>
      </c>
      <c r="I341" s="95">
        <v>200</v>
      </c>
      <c r="J341" s="77" t="s">
        <v>4</v>
      </c>
      <c r="K341" s="97">
        <f>IFERROR(IF(LEFT(G341,3)="BTP",INDEX(tblBanThanhPhamMau[Giá/ĐV định lượng],MATCH(G341,tblBanThanhPhamMau[Mã BTP],0)),INDEX(tblNguyenLieuMau[Giá/ĐV định lượng],MATCH(G341,tblNguyenLieuMau[Mã NL],0))),0)</f>
        <v>1.2222222222222223</v>
      </c>
      <c r="L341" s="99">
        <f t="shared" si="5"/>
        <v>244.44444444444446</v>
      </c>
      <c r="M341" s="77" t="s">
        <v>199</v>
      </c>
      <c r="N341" s="93" t="s">
        <v>198</v>
      </c>
    </row>
    <row r="342" spans="1:14" ht="16" customHeight="1" x14ac:dyDescent="0.15">
      <c r="A342" s="75" t="s">
        <v>217</v>
      </c>
      <c r="B342" s="88" t="s">
        <v>355</v>
      </c>
      <c r="C342" s="88" t="s">
        <v>358</v>
      </c>
      <c r="D342" s="77" t="s">
        <v>67</v>
      </c>
      <c r="E342" s="84">
        <v>500</v>
      </c>
      <c r="F342" s="77">
        <v>8</v>
      </c>
      <c r="G342" s="77" t="s">
        <v>163</v>
      </c>
      <c r="H342" s="88" t="s">
        <v>325</v>
      </c>
      <c r="I342" s="95">
        <v>50</v>
      </c>
      <c r="J342" s="77" t="s">
        <v>4</v>
      </c>
      <c r="K342" s="97">
        <f>IFERROR(IF(LEFT(G342,3)="BTP",INDEX(tblBanThanhPhamMau[Giá/ĐV định lượng],MATCH(G342,tblBanThanhPhamMau[Mã BTP],0)),INDEX(tblNguyenLieuMau[Giá/ĐV định lượng],MATCH(G342,tblNguyenLieuMau[Mã NL],0))),0)</f>
        <v>17.846666666666668</v>
      </c>
      <c r="L342" s="99">
        <f t="shared" si="5"/>
        <v>892.33333333333337</v>
      </c>
      <c r="M342" s="77" t="s">
        <v>197</v>
      </c>
      <c r="N342" s="93" t="s">
        <v>198</v>
      </c>
    </row>
    <row r="343" spans="1:14" ht="16" customHeight="1" x14ac:dyDescent="0.15">
      <c r="A343" s="75" t="s">
        <v>217</v>
      </c>
      <c r="B343" s="88" t="s">
        <v>355</v>
      </c>
      <c r="C343" s="88" t="s">
        <v>358</v>
      </c>
      <c r="D343" s="77" t="s">
        <v>67</v>
      </c>
      <c r="E343" s="84">
        <v>500</v>
      </c>
      <c r="F343" s="77">
        <v>9</v>
      </c>
      <c r="G343" s="77" t="s">
        <v>110</v>
      </c>
      <c r="H343" s="88" t="s">
        <v>31</v>
      </c>
      <c r="I343" s="95">
        <v>3</v>
      </c>
      <c r="J343" s="77" t="s">
        <v>32</v>
      </c>
      <c r="K343" s="97">
        <f>IFERROR(IF(LEFT(G343,3)="BTP",INDEX(tblBanThanhPhamMau[Giá/ĐV định lượng],MATCH(G343,tblBanThanhPhamMau[Mã BTP],0)),INDEX(tblNguyenLieuMau[Giá/ĐV định lượng],MATCH(G343,tblNguyenLieuMau[Mã NL],0))),0)</f>
        <v>900</v>
      </c>
      <c r="L343" s="99">
        <f t="shared" si="5"/>
        <v>2700</v>
      </c>
      <c r="M343" s="77" t="s">
        <v>199</v>
      </c>
      <c r="N343" s="93" t="s">
        <v>198</v>
      </c>
    </row>
    <row r="344" spans="1:14" ht="16" customHeight="1" x14ac:dyDescent="0.15">
      <c r="A344" s="75" t="s">
        <v>217</v>
      </c>
      <c r="B344" s="88" t="s">
        <v>355</v>
      </c>
      <c r="C344" s="88" t="s">
        <v>358</v>
      </c>
      <c r="D344" s="77" t="s">
        <v>67</v>
      </c>
      <c r="E344" s="84">
        <v>500</v>
      </c>
      <c r="F344" s="77">
        <v>10</v>
      </c>
      <c r="G344" s="77" t="s">
        <v>137</v>
      </c>
      <c r="H344" s="88" t="s">
        <v>315</v>
      </c>
      <c r="I344" s="95">
        <v>1</v>
      </c>
      <c r="J344" s="77" t="s">
        <v>62</v>
      </c>
      <c r="K344" s="97">
        <f>IFERROR(IF(LEFT(G344,3)="BTP",INDEX(tblBanThanhPhamMau[Giá/ĐV định lượng],MATCH(G344,tblBanThanhPhamMau[Mã BTP],0)),INDEX(tblNguyenLieuMau[Giá/ĐV định lượng],MATCH(G344,tblNguyenLieuMau[Mã NL],0))),0)</f>
        <v>960</v>
      </c>
      <c r="L344" s="99">
        <f t="shared" si="5"/>
        <v>960</v>
      </c>
      <c r="M344" s="77" t="s">
        <v>199</v>
      </c>
      <c r="N344" s="93" t="s">
        <v>61</v>
      </c>
    </row>
    <row r="345" spans="1:14" ht="16" customHeight="1" x14ac:dyDescent="0.15">
      <c r="A345" s="75" t="s">
        <v>217</v>
      </c>
      <c r="B345" s="88" t="s">
        <v>355</v>
      </c>
      <c r="C345" s="88" t="s">
        <v>358</v>
      </c>
      <c r="D345" s="77" t="s">
        <v>67</v>
      </c>
      <c r="E345" s="84">
        <v>500</v>
      </c>
      <c r="F345" s="77">
        <v>11</v>
      </c>
      <c r="G345" s="77" t="s">
        <v>139</v>
      </c>
      <c r="H345" s="88" t="s">
        <v>63</v>
      </c>
      <c r="I345" s="95">
        <v>1</v>
      </c>
      <c r="J345" s="77" t="s">
        <v>62</v>
      </c>
      <c r="K345" s="97">
        <f>IFERROR(IF(LEFT(G345,3)="BTP",INDEX(tblBanThanhPhamMau[Giá/ĐV định lượng],MATCH(G345,tblBanThanhPhamMau[Mã BTP],0)),INDEX(tblNguyenLieuMau[Giá/ĐV định lượng],MATCH(G345,tblNguyenLieuMau[Mã NL],0))),0)</f>
        <v>650</v>
      </c>
      <c r="L345" s="99">
        <f t="shared" si="5"/>
        <v>650</v>
      </c>
      <c r="M345" s="77" t="s">
        <v>199</v>
      </c>
      <c r="N345" s="93" t="s">
        <v>61</v>
      </c>
    </row>
    <row r="346" spans="1:14" ht="16" customHeight="1" x14ac:dyDescent="0.15">
      <c r="A346" s="75" t="s">
        <v>217</v>
      </c>
      <c r="B346" s="88" t="s">
        <v>355</v>
      </c>
      <c r="C346" s="88" t="s">
        <v>358</v>
      </c>
      <c r="D346" s="77" t="s">
        <v>67</v>
      </c>
      <c r="E346" s="84">
        <v>500</v>
      </c>
      <c r="F346" s="77">
        <v>12</v>
      </c>
      <c r="G346" s="77" t="s">
        <v>144</v>
      </c>
      <c r="H346" s="88" t="s">
        <v>320</v>
      </c>
      <c r="I346" s="95">
        <v>1</v>
      </c>
      <c r="J346" s="77" t="s">
        <v>62</v>
      </c>
      <c r="K346" s="97">
        <f>IFERROR(IF(LEFT(G346,3)="BTP",INDEX(tblBanThanhPhamMau[Giá/ĐV định lượng],MATCH(G346,tblBanThanhPhamMau[Mã BTP],0)),INDEX(tblNguyenLieuMau[Giá/ĐV định lượng],MATCH(G346,tblNguyenLieuMau[Mã NL],0))),0)</f>
        <v>360</v>
      </c>
      <c r="L346" s="99">
        <f t="shared" si="5"/>
        <v>360</v>
      </c>
      <c r="M346" s="77" t="s">
        <v>199</v>
      </c>
      <c r="N346" s="93" t="s">
        <v>61</v>
      </c>
    </row>
    <row r="347" spans="1:14" ht="16" customHeight="1" x14ac:dyDescent="0.15">
      <c r="A347" s="75" t="s">
        <v>217</v>
      </c>
      <c r="B347" s="88" t="s">
        <v>355</v>
      </c>
      <c r="C347" s="88" t="s">
        <v>358</v>
      </c>
      <c r="D347" s="77" t="s">
        <v>67</v>
      </c>
      <c r="E347" s="84">
        <v>500</v>
      </c>
      <c r="F347" s="77">
        <v>13</v>
      </c>
      <c r="G347" s="77" t="s">
        <v>145</v>
      </c>
      <c r="H347" s="88" t="s">
        <v>65</v>
      </c>
      <c r="I347" s="95">
        <v>1</v>
      </c>
      <c r="J347" s="77" t="s">
        <v>62</v>
      </c>
      <c r="K347" s="97">
        <f>IFERROR(IF(LEFT(G347,3)="BTP",INDEX(tblBanThanhPhamMau[Giá/ĐV định lượng],MATCH(G347,tblBanThanhPhamMau[Mã BTP],0)),INDEX(tblNguyenLieuMau[Giá/ĐV định lượng],MATCH(G347,tblNguyenLieuMau[Mã NL],0))),0)</f>
        <v>500</v>
      </c>
      <c r="L347" s="99">
        <f t="shared" si="5"/>
        <v>500</v>
      </c>
      <c r="M347" s="77" t="s">
        <v>199</v>
      </c>
      <c r="N347" s="93" t="s">
        <v>61</v>
      </c>
    </row>
    <row r="348" spans="1:14" ht="16" customHeight="1" x14ac:dyDescent="0.15">
      <c r="A348" s="75" t="s">
        <v>217</v>
      </c>
      <c r="B348" s="88" t="s">
        <v>355</v>
      </c>
      <c r="C348" s="88" t="s">
        <v>358</v>
      </c>
      <c r="D348" s="77" t="s">
        <v>68</v>
      </c>
      <c r="E348" s="84">
        <v>700</v>
      </c>
      <c r="F348" s="77">
        <v>1</v>
      </c>
      <c r="G348" s="77" t="s">
        <v>169</v>
      </c>
      <c r="H348" s="88" t="s">
        <v>328</v>
      </c>
      <c r="I348" s="95">
        <v>85</v>
      </c>
      <c r="J348" s="77" t="s">
        <v>10</v>
      </c>
      <c r="K348" s="97">
        <f>IFERROR(IF(LEFT(G348,3)="BTP",INDEX(tblBanThanhPhamMau[Giá/ĐV định lượng],MATCH(G348,tblBanThanhPhamMau[Mã BTP],0)),INDEX(tblNguyenLieuMau[Giá/ĐV định lượng],MATCH(G348,tblNguyenLieuMau[Mã NL],0))),0)</f>
        <v>12</v>
      </c>
      <c r="L348" s="99">
        <f t="shared" si="5"/>
        <v>1020</v>
      </c>
      <c r="M348" s="77" t="s">
        <v>197</v>
      </c>
      <c r="N348" s="93" t="s">
        <v>198</v>
      </c>
    </row>
    <row r="349" spans="1:14" ht="16" customHeight="1" x14ac:dyDescent="0.15">
      <c r="A349" s="75" t="s">
        <v>217</v>
      </c>
      <c r="B349" s="88" t="s">
        <v>355</v>
      </c>
      <c r="C349" s="88" t="s">
        <v>358</v>
      </c>
      <c r="D349" s="77" t="s">
        <v>68</v>
      </c>
      <c r="E349" s="84">
        <v>700</v>
      </c>
      <c r="F349" s="77">
        <v>2</v>
      </c>
      <c r="G349" s="77" t="s">
        <v>103</v>
      </c>
      <c r="H349" s="88" t="s">
        <v>20</v>
      </c>
      <c r="I349" s="95">
        <v>85</v>
      </c>
      <c r="J349" s="77" t="s">
        <v>10</v>
      </c>
      <c r="K349" s="97">
        <f>IFERROR(IF(LEFT(G349,3)="BTP",INDEX(tblBanThanhPhamMau[Giá/ĐV định lượng],MATCH(G349,tblBanThanhPhamMau[Mã BTP],0)),INDEX(tblNguyenLieuMau[Giá/ĐV định lượng],MATCH(G349,tblNguyenLieuMau[Mã NL],0))),0)</f>
        <v>0</v>
      </c>
      <c r="L349" s="99">
        <f t="shared" si="5"/>
        <v>0</v>
      </c>
      <c r="M349" s="77" t="s">
        <v>199</v>
      </c>
      <c r="N349" s="93" t="s">
        <v>198</v>
      </c>
    </row>
    <row r="350" spans="1:14" ht="16" customHeight="1" x14ac:dyDescent="0.15">
      <c r="A350" s="75" t="s">
        <v>217</v>
      </c>
      <c r="B350" s="88" t="s">
        <v>355</v>
      </c>
      <c r="C350" s="88" t="s">
        <v>358</v>
      </c>
      <c r="D350" s="77" t="s">
        <v>68</v>
      </c>
      <c r="E350" s="84">
        <v>700</v>
      </c>
      <c r="F350" s="77">
        <v>3</v>
      </c>
      <c r="G350" s="77" t="s">
        <v>106</v>
      </c>
      <c r="H350" s="88" t="s">
        <v>25</v>
      </c>
      <c r="I350" s="95">
        <v>15</v>
      </c>
      <c r="J350" s="77" t="s">
        <v>10</v>
      </c>
      <c r="K350" s="97">
        <f>IFERROR(IF(LEFT(G350,3)="BTP",INDEX(tblBanThanhPhamMau[Giá/ĐV định lượng],MATCH(G350,tblBanThanhPhamMau[Mã BTP],0)),INDEX(tblNguyenLieuMau[Giá/ĐV định lượng],MATCH(G350,tblNguyenLieuMau[Mã NL],0))),0)</f>
        <v>19.600000000000001</v>
      </c>
      <c r="L350" s="99">
        <f t="shared" si="5"/>
        <v>294</v>
      </c>
      <c r="M350" s="77" t="s">
        <v>199</v>
      </c>
      <c r="N350" s="93" t="s">
        <v>198</v>
      </c>
    </row>
    <row r="351" spans="1:14" ht="16" customHeight="1" x14ac:dyDescent="0.15">
      <c r="A351" s="75" t="s">
        <v>217</v>
      </c>
      <c r="B351" s="88" t="s">
        <v>355</v>
      </c>
      <c r="C351" s="88" t="s">
        <v>358</v>
      </c>
      <c r="D351" s="77" t="s">
        <v>68</v>
      </c>
      <c r="E351" s="84">
        <v>700</v>
      </c>
      <c r="F351" s="77">
        <v>4</v>
      </c>
      <c r="G351" s="77" t="s">
        <v>87</v>
      </c>
      <c r="H351" s="88" t="s">
        <v>8</v>
      </c>
      <c r="I351" s="95">
        <v>50</v>
      </c>
      <c r="J351" s="77" t="s">
        <v>4</v>
      </c>
      <c r="K351" s="97">
        <f>IFERROR(IF(LEFT(G351,3)="BTP",INDEX(tblBanThanhPhamMau[Giá/ĐV định lượng],MATCH(G351,tblBanThanhPhamMau[Mã BTP],0)),INDEX(tblNguyenLieuMau[Giá/ĐV định lượng],MATCH(G351,tblNguyenLieuMau[Mã NL],0))),0)</f>
        <v>143</v>
      </c>
      <c r="L351" s="99">
        <f t="shared" si="5"/>
        <v>7150</v>
      </c>
      <c r="M351" s="77" t="s">
        <v>199</v>
      </c>
      <c r="N351" s="93" t="s">
        <v>198</v>
      </c>
    </row>
    <row r="352" spans="1:14" ht="16" customHeight="1" x14ac:dyDescent="0.15">
      <c r="A352" s="75" t="s">
        <v>217</v>
      </c>
      <c r="B352" s="88" t="s">
        <v>355</v>
      </c>
      <c r="C352" s="88" t="s">
        <v>358</v>
      </c>
      <c r="D352" s="77" t="s">
        <v>68</v>
      </c>
      <c r="E352" s="84">
        <v>700</v>
      </c>
      <c r="F352" s="77">
        <v>5</v>
      </c>
      <c r="G352" s="77" t="s">
        <v>86</v>
      </c>
      <c r="H352" s="88" t="s">
        <v>299</v>
      </c>
      <c r="I352" s="95">
        <v>15</v>
      </c>
      <c r="J352" s="77" t="s">
        <v>4</v>
      </c>
      <c r="K352" s="97">
        <f>IFERROR(IF(LEFT(G352,3)="BTP",INDEX(tblBanThanhPhamMau[Giá/ĐV định lượng],MATCH(G352,tblBanThanhPhamMau[Mã BTP],0)),INDEX(tblNguyenLieuMau[Giá/ĐV định lượng],MATCH(G352,tblNguyenLieuMau[Mã NL],0))),0)</f>
        <v>146</v>
      </c>
      <c r="L352" s="99">
        <f t="shared" si="5"/>
        <v>2190</v>
      </c>
      <c r="M352" s="77" t="s">
        <v>199</v>
      </c>
      <c r="N352" s="93" t="s">
        <v>198</v>
      </c>
    </row>
    <row r="353" spans="1:14" ht="16" customHeight="1" x14ac:dyDescent="0.15">
      <c r="A353" s="75" t="s">
        <v>217</v>
      </c>
      <c r="B353" s="88" t="s">
        <v>355</v>
      </c>
      <c r="C353" s="88" t="s">
        <v>358</v>
      </c>
      <c r="D353" s="77" t="s">
        <v>68</v>
      </c>
      <c r="E353" s="84">
        <v>700</v>
      </c>
      <c r="F353" s="77">
        <v>6</v>
      </c>
      <c r="G353" s="77" t="s">
        <v>180</v>
      </c>
      <c r="H353" s="88" t="s">
        <v>58</v>
      </c>
      <c r="I353" s="95">
        <v>3</v>
      </c>
      <c r="J353" s="77" t="s">
        <v>28</v>
      </c>
      <c r="K353" s="97">
        <f>IFERROR(IF(LEFT(G353,3)="BTP",INDEX(tblBanThanhPhamMau[Giá/ĐV định lượng],MATCH(G353,tblBanThanhPhamMau[Mã BTP],0)),INDEX(tblNguyenLieuMau[Giá/ĐV định lượng],MATCH(G353,tblNguyenLieuMau[Mã NL],0))),0)</f>
        <v>234.375</v>
      </c>
      <c r="L353" s="99">
        <f t="shared" si="5"/>
        <v>703.125</v>
      </c>
      <c r="M353" s="77" t="s">
        <v>197</v>
      </c>
      <c r="N353" s="93" t="s">
        <v>198</v>
      </c>
    </row>
    <row r="354" spans="1:14" ht="16" customHeight="1" x14ac:dyDescent="0.15">
      <c r="A354" s="75" t="s">
        <v>217</v>
      </c>
      <c r="B354" s="88" t="s">
        <v>355</v>
      </c>
      <c r="C354" s="88" t="s">
        <v>358</v>
      </c>
      <c r="D354" s="77" t="s">
        <v>68</v>
      </c>
      <c r="E354" s="84">
        <v>700</v>
      </c>
      <c r="F354" s="77">
        <v>7</v>
      </c>
      <c r="G354" s="77" t="s">
        <v>102</v>
      </c>
      <c r="H354" s="88" t="s">
        <v>21</v>
      </c>
      <c r="I354" s="95">
        <v>300</v>
      </c>
      <c r="J354" s="77" t="s">
        <v>4</v>
      </c>
      <c r="K354" s="97">
        <f>IFERROR(IF(LEFT(G354,3)="BTP",INDEX(tblBanThanhPhamMau[Giá/ĐV định lượng],MATCH(G354,tblBanThanhPhamMau[Mã BTP],0)),INDEX(tblNguyenLieuMau[Giá/ĐV định lượng],MATCH(G354,tblNguyenLieuMau[Mã NL],0))),0)</f>
        <v>1.2222222222222223</v>
      </c>
      <c r="L354" s="99">
        <f t="shared" si="5"/>
        <v>366.66666666666669</v>
      </c>
      <c r="M354" s="77" t="s">
        <v>199</v>
      </c>
      <c r="N354" s="93" t="s">
        <v>198</v>
      </c>
    </row>
    <row r="355" spans="1:14" ht="16" customHeight="1" x14ac:dyDescent="0.15">
      <c r="A355" s="75" t="s">
        <v>217</v>
      </c>
      <c r="B355" s="88" t="s">
        <v>355</v>
      </c>
      <c r="C355" s="88" t="s">
        <v>358</v>
      </c>
      <c r="D355" s="77" t="s">
        <v>68</v>
      </c>
      <c r="E355" s="84">
        <v>700</v>
      </c>
      <c r="F355" s="77">
        <v>8</v>
      </c>
      <c r="G355" s="77" t="s">
        <v>163</v>
      </c>
      <c r="H355" s="88" t="s">
        <v>325</v>
      </c>
      <c r="I355" s="95">
        <v>50</v>
      </c>
      <c r="J355" s="77" t="s">
        <v>4</v>
      </c>
      <c r="K355" s="97">
        <f>IFERROR(IF(LEFT(G355,3)="BTP",INDEX(tblBanThanhPhamMau[Giá/ĐV định lượng],MATCH(G355,tblBanThanhPhamMau[Mã BTP],0)),INDEX(tblNguyenLieuMau[Giá/ĐV định lượng],MATCH(G355,tblNguyenLieuMau[Mã NL],0))),0)</f>
        <v>17.846666666666668</v>
      </c>
      <c r="L355" s="99">
        <f t="shared" si="5"/>
        <v>892.33333333333337</v>
      </c>
      <c r="M355" s="77" t="s">
        <v>197</v>
      </c>
      <c r="N355" s="93" t="s">
        <v>198</v>
      </c>
    </row>
    <row r="356" spans="1:14" ht="16" customHeight="1" x14ac:dyDescent="0.15">
      <c r="A356" s="75" t="s">
        <v>217</v>
      </c>
      <c r="B356" s="88" t="s">
        <v>355</v>
      </c>
      <c r="C356" s="88" t="s">
        <v>358</v>
      </c>
      <c r="D356" s="77" t="s">
        <v>68</v>
      </c>
      <c r="E356" s="84">
        <v>700</v>
      </c>
      <c r="F356" s="77">
        <v>9</v>
      </c>
      <c r="G356" s="77" t="s">
        <v>110</v>
      </c>
      <c r="H356" s="88" t="s">
        <v>31</v>
      </c>
      <c r="I356" s="95">
        <v>3</v>
      </c>
      <c r="J356" s="77" t="s">
        <v>32</v>
      </c>
      <c r="K356" s="97">
        <f>IFERROR(IF(LEFT(G356,3)="BTP",INDEX(tblBanThanhPhamMau[Giá/ĐV định lượng],MATCH(G356,tblBanThanhPhamMau[Mã BTP],0)),INDEX(tblNguyenLieuMau[Giá/ĐV định lượng],MATCH(G356,tblNguyenLieuMau[Mã NL],0))),0)</f>
        <v>900</v>
      </c>
      <c r="L356" s="99">
        <f t="shared" si="5"/>
        <v>2700</v>
      </c>
      <c r="M356" s="77" t="s">
        <v>199</v>
      </c>
      <c r="N356" s="93" t="s">
        <v>198</v>
      </c>
    </row>
    <row r="357" spans="1:14" ht="16" customHeight="1" x14ac:dyDescent="0.15">
      <c r="A357" s="75" t="s">
        <v>217</v>
      </c>
      <c r="B357" s="88" t="s">
        <v>355</v>
      </c>
      <c r="C357" s="88" t="s">
        <v>358</v>
      </c>
      <c r="D357" s="77" t="s">
        <v>68</v>
      </c>
      <c r="E357" s="84">
        <v>700</v>
      </c>
      <c r="F357" s="77">
        <v>10</v>
      </c>
      <c r="G357" s="77" t="s">
        <v>138</v>
      </c>
      <c r="H357" s="88" t="s">
        <v>316</v>
      </c>
      <c r="I357" s="95">
        <v>1</v>
      </c>
      <c r="J357" s="77" t="s">
        <v>62</v>
      </c>
      <c r="K357" s="97">
        <f>IFERROR(IF(LEFT(G357,3)="BTP",INDEX(tblBanThanhPhamMau[Giá/ĐV định lượng],MATCH(G357,tblBanThanhPhamMau[Mã BTP],0)),INDEX(tblNguyenLieuMau[Giá/ĐV định lượng],MATCH(G357,tblNguyenLieuMau[Mã NL],0))),0)</f>
        <v>1360</v>
      </c>
      <c r="L357" s="99">
        <f t="shared" si="5"/>
        <v>1360</v>
      </c>
      <c r="M357" s="77" t="s">
        <v>199</v>
      </c>
      <c r="N357" s="93" t="s">
        <v>61</v>
      </c>
    </row>
    <row r="358" spans="1:14" ht="16" customHeight="1" x14ac:dyDescent="0.15">
      <c r="A358" s="75" t="s">
        <v>217</v>
      </c>
      <c r="B358" s="88" t="s">
        <v>355</v>
      </c>
      <c r="C358" s="88" t="s">
        <v>358</v>
      </c>
      <c r="D358" s="77" t="s">
        <v>68</v>
      </c>
      <c r="E358" s="84">
        <v>700</v>
      </c>
      <c r="F358" s="77">
        <v>11</v>
      </c>
      <c r="G358" s="77" t="s">
        <v>139</v>
      </c>
      <c r="H358" s="88" t="s">
        <v>63</v>
      </c>
      <c r="I358" s="95">
        <v>1</v>
      </c>
      <c r="J358" s="77" t="s">
        <v>62</v>
      </c>
      <c r="K358" s="97">
        <f>IFERROR(IF(LEFT(G358,3)="BTP",INDEX(tblBanThanhPhamMau[Giá/ĐV định lượng],MATCH(G358,tblBanThanhPhamMau[Mã BTP],0)),INDEX(tblNguyenLieuMau[Giá/ĐV định lượng],MATCH(G358,tblNguyenLieuMau[Mã NL],0))),0)</f>
        <v>650</v>
      </c>
      <c r="L358" s="99">
        <f t="shared" si="5"/>
        <v>650</v>
      </c>
      <c r="M358" s="77" t="s">
        <v>199</v>
      </c>
      <c r="N358" s="93" t="s">
        <v>61</v>
      </c>
    </row>
    <row r="359" spans="1:14" ht="16" customHeight="1" x14ac:dyDescent="0.15">
      <c r="A359" s="75" t="s">
        <v>217</v>
      </c>
      <c r="B359" s="88" t="s">
        <v>355</v>
      </c>
      <c r="C359" s="88" t="s">
        <v>358</v>
      </c>
      <c r="D359" s="77" t="s">
        <v>68</v>
      </c>
      <c r="E359" s="84">
        <v>700</v>
      </c>
      <c r="F359" s="77">
        <v>12</v>
      </c>
      <c r="G359" s="77" t="s">
        <v>144</v>
      </c>
      <c r="H359" s="88" t="s">
        <v>320</v>
      </c>
      <c r="I359" s="95">
        <v>1</v>
      </c>
      <c r="J359" s="77" t="s">
        <v>62</v>
      </c>
      <c r="K359" s="97">
        <f>IFERROR(IF(LEFT(G359,3)="BTP",INDEX(tblBanThanhPhamMau[Giá/ĐV định lượng],MATCH(G359,tblBanThanhPhamMau[Mã BTP],0)),INDEX(tblNguyenLieuMau[Giá/ĐV định lượng],MATCH(G359,tblNguyenLieuMau[Mã NL],0))),0)</f>
        <v>360</v>
      </c>
      <c r="L359" s="99">
        <f t="shared" si="5"/>
        <v>360</v>
      </c>
      <c r="M359" s="77" t="s">
        <v>199</v>
      </c>
      <c r="N359" s="93" t="s">
        <v>61</v>
      </c>
    </row>
    <row r="360" spans="1:14" ht="16" customHeight="1" x14ac:dyDescent="0.15">
      <c r="A360" s="75" t="s">
        <v>217</v>
      </c>
      <c r="B360" s="88" t="s">
        <v>355</v>
      </c>
      <c r="C360" s="88" t="s">
        <v>358</v>
      </c>
      <c r="D360" s="77" t="s">
        <v>68</v>
      </c>
      <c r="E360" s="84">
        <v>700</v>
      </c>
      <c r="F360" s="77">
        <v>13</v>
      </c>
      <c r="G360" s="77" t="s">
        <v>145</v>
      </c>
      <c r="H360" s="88" t="s">
        <v>65</v>
      </c>
      <c r="I360" s="95">
        <v>1</v>
      </c>
      <c r="J360" s="77" t="s">
        <v>62</v>
      </c>
      <c r="K360" s="97">
        <f>IFERROR(IF(LEFT(G360,3)="BTP",INDEX(tblBanThanhPhamMau[Giá/ĐV định lượng],MATCH(G360,tblBanThanhPhamMau[Mã BTP],0)),INDEX(tblNguyenLieuMau[Giá/ĐV định lượng],MATCH(G360,tblNguyenLieuMau[Mã NL],0))),0)</f>
        <v>500</v>
      </c>
      <c r="L360" s="99">
        <f t="shared" si="5"/>
        <v>500</v>
      </c>
      <c r="M360" s="77" t="s">
        <v>199</v>
      </c>
      <c r="N360" s="93" t="s">
        <v>61</v>
      </c>
    </row>
    <row r="361" spans="1:14" ht="16" customHeight="1" x14ac:dyDescent="0.15">
      <c r="A361" s="75" t="s">
        <v>217</v>
      </c>
      <c r="B361" s="88" t="s">
        <v>355</v>
      </c>
      <c r="C361" s="88" t="s">
        <v>358</v>
      </c>
      <c r="D361" s="77" t="s">
        <v>68</v>
      </c>
      <c r="E361" s="84">
        <v>700</v>
      </c>
      <c r="F361" s="77">
        <v>14</v>
      </c>
      <c r="G361" s="77" t="s">
        <v>146</v>
      </c>
      <c r="H361" s="88" t="s">
        <v>321</v>
      </c>
      <c r="I361" s="95">
        <v>1</v>
      </c>
      <c r="J361" s="77" t="s">
        <v>62</v>
      </c>
      <c r="K361" s="97">
        <f>IFERROR(IF(LEFT(G361,3)="BTP",INDEX(tblBanThanhPhamMau[Giá/ĐV định lượng],MATCH(G361,tblBanThanhPhamMau[Mã BTP],0)),INDEX(tblNguyenLieuMau[Giá/ĐV định lượng],MATCH(G361,tblNguyenLieuMau[Mã NL],0))),0)</f>
        <v>1500</v>
      </c>
      <c r="L361" s="99">
        <f t="shared" si="5"/>
        <v>1500</v>
      </c>
      <c r="M361" s="77" t="s">
        <v>199</v>
      </c>
      <c r="N361" s="93" t="s">
        <v>147</v>
      </c>
    </row>
    <row r="362" spans="1:14" ht="16" customHeight="1" x14ac:dyDescent="0.15">
      <c r="A362" s="75" t="s">
        <v>218</v>
      </c>
      <c r="B362" s="88" t="s">
        <v>355</v>
      </c>
      <c r="C362" s="88" t="s">
        <v>359</v>
      </c>
      <c r="D362" s="77" t="s">
        <v>67</v>
      </c>
      <c r="E362" s="84">
        <v>500</v>
      </c>
      <c r="F362" s="77">
        <v>1</v>
      </c>
      <c r="G362" s="77" t="s">
        <v>171</v>
      </c>
      <c r="H362" s="88" t="s">
        <v>330</v>
      </c>
      <c r="I362" s="95">
        <v>65</v>
      </c>
      <c r="J362" s="77" t="s">
        <v>10</v>
      </c>
      <c r="K362" s="97">
        <f>IFERROR(IF(LEFT(G362,3)="BTP",INDEX(tblBanThanhPhamMau[Giá/ĐV định lượng],MATCH(G362,tblBanThanhPhamMau[Mã BTP],0)),INDEX(tblNguyenLieuMau[Giá/ĐV định lượng],MATCH(G362,tblNguyenLieuMau[Mã NL],0))),0)</f>
        <v>12</v>
      </c>
      <c r="L362" s="99">
        <f t="shared" si="5"/>
        <v>780</v>
      </c>
      <c r="M362" s="77" t="s">
        <v>197</v>
      </c>
      <c r="N362" s="93" t="s">
        <v>198</v>
      </c>
    </row>
    <row r="363" spans="1:14" ht="16" customHeight="1" x14ac:dyDescent="0.15">
      <c r="A363" s="75" t="s">
        <v>218</v>
      </c>
      <c r="B363" s="88" t="s">
        <v>355</v>
      </c>
      <c r="C363" s="88" t="s">
        <v>359</v>
      </c>
      <c r="D363" s="77" t="s">
        <v>67</v>
      </c>
      <c r="E363" s="84">
        <v>500</v>
      </c>
      <c r="F363" s="77">
        <v>2</v>
      </c>
      <c r="G363" s="77" t="s">
        <v>103</v>
      </c>
      <c r="H363" s="88" t="s">
        <v>20</v>
      </c>
      <c r="I363" s="95">
        <v>65</v>
      </c>
      <c r="J363" s="77" t="s">
        <v>10</v>
      </c>
      <c r="K363" s="97">
        <f>IFERROR(IF(LEFT(G363,3)="BTP",INDEX(tblBanThanhPhamMau[Giá/ĐV định lượng],MATCH(G363,tblBanThanhPhamMau[Mã BTP],0)),INDEX(tblNguyenLieuMau[Giá/ĐV định lượng],MATCH(G363,tblNguyenLieuMau[Mã NL],0))),0)</f>
        <v>0</v>
      </c>
      <c r="L363" s="99">
        <f t="shared" si="5"/>
        <v>0</v>
      </c>
      <c r="M363" s="77" t="s">
        <v>199</v>
      </c>
      <c r="N363" s="93" t="s">
        <v>198</v>
      </c>
    </row>
    <row r="364" spans="1:14" ht="16" customHeight="1" x14ac:dyDescent="0.15">
      <c r="A364" s="75" t="s">
        <v>218</v>
      </c>
      <c r="B364" s="88" t="s">
        <v>355</v>
      </c>
      <c r="C364" s="88" t="s">
        <v>359</v>
      </c>
      <c r="D364" s="77" t="s">
        <v>67</v>
      </c>
      <c r="E364" s="84">
        <v>500</v>
      </c>
      <c r="F364" s="77">
        <v>3</v>
      </c>
      <c r="G364" s="77" t="s">
        <v>106</v>
      </c>
      <c r="H364" s="88" t="s">
        <v>25</v>
      </c>
      <c r="I364" s="95">
        <v>10</v>
      </c>
      <c r="J364" s="77" t="s">
        <v>10</v>
      </c>
      <c r="K364" s="97">
        <f>IFERROR(IF(LEFT(G364,3)="BTP",INDEX(tblBanThanhPhamMau[Giá/ĐV định lượng],MATCH(G364,tblBanThanhPhamMau[Mã BTP],0)),INDEX(tblNguyenLieuMau[Giá/ĐV định lượng],MATCH(G364,tblNguyenLieuMau[Mã NL],0))),0)</f>
        <v>19.600000000000001</v>
      </c>
      <c r="L364" s="99">
        <f t="shared" si="5"/>
        <v>196</v>
      </c>
      <c r="M364" s="77" t="s">
        <v>199</v>
      </c>
      <c r="N364" s="93" t="s">
        <v>198</v>
      </c>
    </row>
    <row r="365" spans="1:14" ht="16" customHeight="1" x14ac:dyDescent="0.15">
      <c r="A365" s="75" t="s">
        <v>218</v>
      </c>
      <c r="B365" s="88" t="s">
        <v>355</v>
      </c>
      <c r="C365" s="88" t="s">
        <v>359</v>
      </c>
      <c r="D365" s="77" t="s">
        <v>67</v>
      </c>
      <c r="E365" s="84">
        <v>500</v>
      </c>
      <c r="F365" s="77">
        <v>4</v>
      </c>
      <c r="G365" s="77" t="s">
        <v>92</v>
      </c>
      <c r="H365" s="88" t="s">
        <v>12</v>
      </c>
      <c r="I365" s="95">
        <v>25</v>
      </c>
      <c r="J365" s="77" t="s">
        <v>10</v>
      </c>
      <c r="K365" s="97">
        <f>IFERROR(IF(LEFT(G365,3)="BTP",INDEX(tblBanThanhPhamMau[Giá/ĐV định lượng],MATCH(G365,tblBanThanhPhamMau[Mã BTP],0)),INDEX(tblNguyenLieuMau[Giá/ĐV định lượng],MATCH(G365,tblNguyenLieuMau[Mã NL],0))),0)</f>
        <v>117</v>
      </c>
      <c r="L365" s="99">
        <f t="shared" si="5"/>
        <v>2925</v>
      </c>
      <c r="M365" s="77" t="s">
        <v>199</v>
      </c>
      <c r="N365" s="93" t="s">
        <v>198</v>
      </c>
    </row>
    <row r="366" spans="1:14" ht="16" customHeight="1" x14ac:dyDescent="0.15">
      <c r="A366" s="75" t="s">
        <v>218</v>
      </c>
      <c r="B366" s="88" t="s">
        <v>355</v>
      </c>
      <c r="C366" s="88" t="s">
        <v>359</v>
      </c>
      <c r="D366" s="77" t="s">
        <v>67</v>
      </c>
      <c r="E366" s="84">
        <v>500</v>
      </c>
      <c r="F366" s="77">
        <v>5</v>
      </c>
      <c r="G366" s="77" t="s">
        <v>174</v>
      </c>
      <c r="H366" s="88" t="s">
        <v>57</v>
      </c>
      <c r="I366" s="95">
        <v>50</v>
      </c>
      <c r="J366" s="77" t="s">
        <v>10</v>
      </c>
      <c r="K366" s="97">
        <f>IFERROR(IF(LEFT(G366,3)="BTP",INDEX(tblBanThanhPhamMau[Giá/ĐV định lượng],MATCH(G366,tblBanThanhPhamMau[Mã BTP],0)),INDEX(tblNguyenLieuMau[Giá/ĐV định lượng],MATCH(G366,tblNguyenLieuMau[Mã NL],0))),0)</f>
        <v>30</v>
      </c>
      <c r="L366" s="99">
        <f t="shared" si="5"/>
        <v>1500</v>
      </c>
      <c r="M366" s="77" t="s">
        <v>197</v>
      </c>
      <c r="N366" s="93" t="s">
        <v>198</v>
      </c>
    </row>
    <row r="367" spans="1:14" ht="16" customHeight="1" x14ac:dyDescent="0.15">
      <c r="A367" s="75" t="s">
        <v>218</v>
      </c>
      <c r="B367" s="88" t="s">
        <v>355</v>
      </c>
      <c r="C367" s="88" t="s">
        <v>359</v>
      </c>
      <c r="D367" s="77" t="s">
        <v>67</v>
      </c>
      <c r="E367" s="84">
        <v>500</v>
      </c>
      <c r="F367" s="77">
        <v>6</v>
      </c>
      <c r="G367" s="77" t="s">
        <v>113</v>
      </c>
      <c r="H367" s="88" t="s">
        <v>36</v>
      </c>
      <c r="I367" s="95">
        <v>0.5</v>
      </c>
      <c r="J367" s="77" t="s">
        <v>37</v>
      </c>
      <c r="K367" s="97">
        <f>IFERROR(IF(LEFT(G367,3)="BTP",INDEX(tblBanThanhPhamMau[Giá/ĐV định lượng],MATCH(G367,tblBanThanhPhamMau[Mã BTP],0)),INDEX(tblNguyenLieuMau[Giá/ĐV định lượng],MATCH(G367,tblNguyenLieuMau[Mã NL],0))),0)</f>
        <v>1000</v>
      </c>
      <c r="L367" s="99">
        <f t="shared" si="5"/>
        <v>500</v>
      </c>
      <c r="M367" s="77" t="s">
        <v>199</v>
      </c>
      <c r="N367" s="93" t="s">
        <v>198</v>
      </c>
    </row>
    <row r="368" spans="1:14" ht="16" customHeight="1" x14ac:dyDescent="0.15">
      <c r="A368" s="75" t="s">
        <v>218</v>
      </c>
      <c r="B368" s="88" t="s">
        <v>355</v>
      </c>
      <c r="C368" s="88" t="s">
        <v>359</v>
      </c>
      <c r="D368" s="77" t="s">
        <v>67</v>
      </c>
      <c r="E368" s="84">
        <v>500</v>
      </c>
      <c r="F368" s="77">
        <v>7</v>
      </c>
      <c r="G368" s="77" t="s">
        <v>117</v>
      </c>
      <c r="H368" s="88" t="s">
        <v>42</v>
      </c>
      <c r="I368" s="95">
        <v>1</v>
      </c>
      <c r="J368" s="77" t="s">
        <v>28</v>
      </c>
      <c r="K368" s="97">
        <f>IFERROR(IF(LEFT(G368,3)="BTP",INDEX(tblBanThanhPhamMau[Giá/ĐV định lượng],MATCH(G368,tblBanThanhPhamMau[Mã BTP],0)),INDEX(tblNguyenLieuMau[Giá/ĐV định lượng],MATCH(G368,tblNguyenLieuMau[Mã NL],0))),0)</f>
        <v>708.33333333333337</v>
      </c>
      <c r="L368" s="99">
        <f t="shared" si="5"/>
        <v>708.33333333333337</v>
      </c>
      <c r="M368" s="77" t="s">
        <v>199</v>
      </c>
      <c r="N368" s="93" t="s">
        <v>198</v>
      </c>
    </row>
    <row r="369" spans="1:14" ht="16" customHeight="1" x14ac:dyDescent="0.15">
      <c r="A369" s="75" t="s">
        <v>218</v>
      </c>
      <c r="B369" s="88" t="s">
        <v>355</v>
      </c>
      <c r="C369" s="88" t="s">
        <v>359</v>
      </c>
      <c r="D369" s="77" t="s">
        <v>67</v>
      </c>
      <c r="E369" s="84">
        <v>500</v>
      </c>
      <c r="F369" s="77">
        <v>8</v>
      </c>
      <c r="G369" s="77" t="s">
        <v>102</v>
      </c>
      <c r="H369" s="88" t="s">
        <v>21</v>
      </c>
      <c r="I369" s="95">
        <v>200</v>
      </c>
      <c r="J369" s="77" t="s">
        <v>4</v>
      </c>
      <c r="K369" s="97">
        <f>IFERROR(IF(LEFT(G369,3)="BTP",INDEX(tblBanThanhPhamMau[Giá/ĐV định lượng],MATCH(G369,tblBanThanhPhamMau[Mã BTP],0)),INDEX(tblNguyenLieuMau[Giá/ĐV định lượng],MATCH(G369,tblNguyenLieuMau[Mã NL],0))),0)</f>
        <v>1.2222222222222223</v>
      </c>
      <c r="L369" s="99">
        <f t="shared" si="5"/>
        <v>244.44444444444446</v>
      </c>
      <c r="M369" s="77" t="s">
        <v>199</v>
      </c>
      <c r="N369" s="93" t="s">
        <v>198</v>
      </c>
    </row>
    <row r="370" spans="1:14" ht="16" customHeight="1" x14ac:dyDescent="0.15">
      <c r="A370" s="75" t="s">
        <v>218</v>
      </c>
      <c r="B370" s="88" t="s">
        <v>355</v>
      </c>
      <c r="C370" s="88" t="s">
        <v>359</v>
      </c>
      <c r="D370" s="77" t="s">
        <v>67</v>
      </c>
      <c r="E370" s="84">
        <v>500</v>
      </c>
      <c r="F370" s="77">
        <v>9</v>
      </c>
      <c r="G370" s="77" t="s">
        <v>107</v>
      </c>
      <c r="H370" s="88" t="s">
        <v>27</v>
      </c>
      <c r="I370" s="95">
        <v>3</v>
      </c>
      <c r="J370" s="77" t="s">
        <v>28</v>
      </c>
      <c r="K370" s="97">
        <f>IFERROR(IF(LEFT(G370,3)="BTP",INDEX(tblBanThanhPhamMau[Giá/ĐV định lượng],MATCH(G370,tblBanThanhPhamMau[Mã BTP],0)),INDEX(tblNguyenLieuMau[Giá/ĐV định lượng],MATCH(G370,tblNguyenLieuMau[Mã NL],0))),0)</f>
        <v>2066.6666666666665</v>
      </c>
      <c r="L370" s="99">
        <f t="shared" si="5"/>
        <v>6200</v>
      </c>
      <c r="M370" s="77" t="s">
        <v>199</v>
      </c>
      <c r="N370" s="93" t="s">
        <v>198</v>
      </c>
    </row>
    <row r="371" spans="1:14" ht="16" customHeight="1" x14ac:dyDescent="0.15">
      <c r="A371" s="75" t="s">
        <v>218</v>
      </c>
      <c r="B371" s="88" t="s">
        <v>355</v>
      </c>
      <c r="C371" s="88" t="s">
        <v>359</v>
      </c>
      <c r="D371" s="77" t="s">
        <v>67</v>
      </c>
      <c r="E371" s="84">
        <v>500</v>
      </c>
      <c r="F371" s="77">
        <v>10</v>
      </c>
      <c r="G371" s="77" t="s">
        <v>137</v>
      </c>
      <c r="H371" s="88" t="s">
        <v>315</v>
      </c>
      <c r="I371" s="95">
        <v>1</v>
      </c>
      <c r="J371" s="77" t="s">
        <v>62</v>
      </c>
      <c r="K371" s="97">
        <f>IFERROR(IF(LEFT(G371,3)="BTP",INDEX(tblBanThanhPhamMau[Giá/ĐV định lượng],MATCH(G371,tblBanThanhPhamMau[Mã BTP],0)),INDEX(tblNguyenLieuMau[Giá/ĐV định lượng],MATCH(G371,tblNguyenLieuMau[Mã NL],0))),0)</f>
        <v>960</v>
      </c>
      <c r="L371" s="99">
        <f t="shared" si="5"/>
        <v>960</v>
      </c>
      <c r="M371" s="77" t="s">
        <v>199</v>
      </c>
      <c r="N371" s="93" t="s">
        <v>61</v>
      </c>
    </row>
    <row r="372" spans="1:14" ht="16" customHeight="1" x14ac:dyDescent="0.15">
      <c r="A372" s="75" t="s">
        <v>218</v>
      </c>
      <c r="B372" s="88" t="s">
        <v>355</v>
      </c>
      <c r="C372" s="88" t="s">
        <v>359</v>
      </c>
      <c r="D372" s="77" t="s">
        <v>67</v>
      </c>
      <c r="E372" s="84">
        <v>500</v>
      </c>
      <c r="F372" s="77">
        <v>11</v>
      </c>
      <c r="G372" s="77" t="s">
        <v>139</v>
      </c>
      <c r="H372" s="88" t="s">
        <v>63</v>
      </c>
      <c r="I372" s="95">
        <v>1</v>
      </c>
      <c r="J372" s="77" t="s">
        <v>62</v>
      </c>
      <c r="K372" s="97">
        <f>IFERROR(IF(LEFT(G372,3)="BTP",INDEX(tblBanThanhPhamMau[Giá/ĐV định lượng],MATCH(G372,tblBanThanhPhamMau[Mã BTP],0)),INDEX(tblNguyenLieuMau[Giá/ĐV định lượng],MATCH(G372,tblNguyenLieuMau[Mã NL],0))),0)</f>
        <v>650</v>
      </c>
      <c r="L372" s="99">
        <f t="shared" si="5"/>
        <v>650</v>
      </c>
      <c r="M372" s="77" t="s">
        <v>199</v>
      </c>
      <c r="N372" s="93" t="s">
        <v>61</v>
      </c>
    </row>
    <row r="373" spans="1:14" ht="16" customHeight="1" x14ac:dyDescent="0.15">
      <c r="A373" s="75" t="s">
        <v>218</v>
      </c>
      <c r="B373" s="88" t="s">
        <v>355</v>
      </c>
      <c r="C373" s="88" t="s">
        <v>359</v>
      </c>
      <c r="D373" s="77" t="s">
        <v>67</v>
      </c>
      <c r="E373" s="84">
        <v>500</v>
      </c>
      <c r="F373" s="77">
        <v>12</v>
      </c>
      <c r="G373" s="77" t="s">
        <v>144</v>
      </c>
      <c r="H373" s="88" t="s">
        <v>320</v>
      </c>
      <c r="I373" s="95">
        <v>1</v>
      </c>
      <c r="J373" s="77" t="s">
        <v>62</v>
      </c>
      <c r="K373" s="97">
        <f>IFERROR(IF(LEFT(G373,3)="BTP",INDEX(tblBanThanhPhamMau[Giá/ĐV định lượng],MATCH(G373,tblBanThanhPhamMau[Mã BTP],0)),INDEX(tblNguyenLieuMau[Giá/ĐV định lượng],MATCH(G373,tblNguyenLieuMau[Mã NL],0))),0)</f>
        <v>360</v>
      </c>
      <c r="L373" s="99">
        <f t="shared" si="5"/>
        <v>360</v>
      </c>
      <c r="M373" s="77" t="s">
        <v>199</v>
      </c>
      <c r="N373" s="93" t="s">
        <v>61</v>
      </c>
    </row>
    <row r="374" spans="1:14" ht="16" customHeight="1" x14ac:dyDescent="0.15">
      <c r="A374" s="75" t="s">
        <v>218</v>
      </c>
      <c r="B374" s="88" t="s">
        <v>355</v>
      </c>
      <c r="C374" s="88" t="s">
        <v>359</v>
      </c>
      <c r="D374" s="77" t="s">
        <v>67</v>
      </c>
      <c r="E374" s="84">
        <v>500</v>
      </c>
      <c r="F374" s="77">
        <v>13</v>
      </c>
      <c r="G374" s="77" t="s">
        <v>145</v>
      </c>
      <c r="H374" s="88" t="s">
        <v>65</v>
      </c>
      <c r="I374" s="95">
        <v>1</v>
      </c>
      <c r="J374" s="77" t="s">
        <v>62</v>
      </c>
      <c r="K374" s="97">
        <f>IFERROR(IF(LEFT(G374,3)="BTP",INDEX(tblBanThanhPhamMau[Giá/ĐV định lượng],MATCH(G374,tblBanThanhPhamMau[Mã BTP],0)),INDEX(tblNguyenLieuMau[Giá/ĐV định lượng],MATCH(G374,tblNguyenLieuMau[Mã NL],0))),0)</f>
        <v>500</v>
      </c>
      <c r="L374" s="99">
        <f t="shared" si="5"/>
        <v>500</v>
      </c>
      <c r="M374" s="77" t="s">
        <v>199</v>
      </c>
      <c r="N374" s="93" t="s">
        <v>61</v>
      </c>
    </row>
    <row r="375" spans="1:14" ht="16" customHeight="1" x14ac:dyDescent="0.15">
      <c r="A375" s="75" t="s">
        <v>218</v>
      </c>
      <c r="B375" s="88" t="s">
        <v>355</v>
      </c>
      <c r="C375" s="88" t="s">
        <v>359</v>
      </c>
      <c r="D375" s="77" t="s">
        <v>68</v>
      </c>
      <c r="E375" s="84">
        <v>700</v>
      </c>
      <c r="F375" s="77">
        <v>1</v>
      </c>
      <c r="G375" s="77" t="s">
        <v>171</v>
      </c>
      <c r="H375" s="88" t="s">
        <v>330</v>
      </c>
      <c r="I375" s="95">
        <v>85</v>
      </c>
      <c r="J375" s="77" t="s">
        <v>10</v>
      </c>
      <c r="K375" s="97">
        <f>IFERROR(IF(LEFT(G375,3)="BTP",INDEX(tblBanThanhPhamMau[Giá/ĐV định lượng],MATCH(G375,tblBanThanhPhamMau[Mã BTP],0)),INDEX(tblNguyenLieuMau[Giá/ĐV định lượng],MATCH(G375,tblNguyenLieuMau[Mã NL],0))),0)</f>
        <v>12</v>
      </c>
      <c r="L375" s="99">
        <f t="shared" si="5"/>
        <v>1020</v>
      </c>
      <c r="M375" s="77" t="s">
        <v>197</v>
      </c>
      <c r="N375" s="93" t="s">
        <v>198</v>
      </c>
    </row>
    <row r="376" spans="1:14" ht="16" customHeight="1" x14ac:dyDescent="0.15">
      <c r="A376" s="75" t="s">
        <v>218</v>
      </c>
      <c r="B376" s="88" t="s">
        <v>355</v>
      </c>
      <c r="C376" s="88" t="s">
        <v>359</v>
      </c>
      <c r="D376" s="77" t="s">
        <v>68</v>
      </c>
      <c r="E376" s="84">
        <v>700</v>
      </c>
      <c r="F376" s="77">
        <v>2</v>
      </c>
      <c r="G376" s="77" t="s">
        <v>103</v>
      </c>
      <c r="H376" s="88" t="s">
        <v>20</v>
      </c>
      <c r="I376" s="95">
        <v>85</v>
      </c>
      <c r="J376" s="77" t="s">
        <v>10</v>
      </c>
      <c r="K376" s="97">
        <f>IFERROR(IF(LEFT(G376,3)="BTP",INDEX(tblBanThanhPhamMau[Giá/ĐV định lượng],MATCH(G376,tblBanThanhPhamMau[Mã BTP],0)),INDEX(tblNguyenLieuMau[Giá/ĐV định lượng],MATCH(G376,tblNguyenLieuMau[Mã NL],0))),0)</f>
        <v>0</v>
      </c>
      <c r="L376" s="99">
        <f t="shared" si="5"/>
        <v>0</v>
      </c>
      <c r="M376" s="77" t="s">
        <v>199</v>
      </c>
      <c r="N376" s="93" t="s">
        <v>198</v>
      </c>
    </row>
    <row r="377" spans="1:14" ht="16" customHeight="1" x14ac:dyDescent="0.15">
      <c r="A377" s="75" t="s">
        <v>218</v>
      </c>
      <c r="B377" s="88" t="s">
        <v>355</v>
      </c>
      <c r="C377" s="88" t="s">
        <v>359</v>
      </c>
      <c r="D377" s="77" t="s">
        <v>68</v>
      </c>
      <c r="E377" s="84">
        <v>700</v>
      </c>
      <c r="F377" s="77">
        <v>3</v>
      </c>
      <c r="G377" s="77" t="s">
        <v>106</v>
      </c>
      <c r="H377" s="88" t="s">
        <v>25</v>
      </c>
      <c r="I377" s="95">
        <v>20</v>
      </c>
      <c r="J377" s="77" t="s">
        <v>10</v>
      </c>
      <c r="K377" s="97">
        <f>IFERROR(IF(LEFT(G377,3)="BTP",INDEX(tblBanThanhPhamMau[Giá/ĐV định lượng],MATCH(G377,tblBanThanhPhamMau[Mã BTP],0)),INDEX(tblNguyenLieuMau[Giá/ĐV định lượng],MATCH(G377,tblNguyenLieuMau[Mã NL],0))),0)</f>
        <v>19.600000000000001</v>
      </c>
      <c r="L377" s="99">
        <f t="shared" si="5"/>
        <v>392</v>
      </c>
      <c r="M377" s="77" t="s">
        <v>199</v>
      </c>
      <c r="N377" s="93" t="s">
        <v>198</v>
      </c>
    </row>
    <row r="378" spans="1:14" ht="16" customHeight="1" x14ac:dyDescent="0.15">
      <c r="A378" s="75" t="s">
        <v>218</v>
      </c>
      <c r="B378" s="88" t="s">
        <v>355</v>
      </c>
      <c r="C378" s="88" t="s">
        <v>359</v>
      </c>
      <c r="D378" s="77" t="s">
        <v>68</v>
      </c>
      <c r="E378" s="84">
        <v>700</v>
      </c>
      <c r="F378" s="77">
        <v>4</v>
      </c>
      <c r="G378" s="77" t="s">
        <v>92</v>
      </c>
      <c r="H378" s="88" t="s">
        <v>12</v>
      </c>
      <c r="I378" s="95">
        <v>30</v>
      </c>
      <c r="J378" s="77" t="s">
        <v>10</v>
      </c>
      <c r="K378" s="97">
        <f>IFERROR(IF(LEFT(G378,3)="BTP",INDEX(tblBanThanhPhamMau[Giá/ĐV định lượng],MATCH(G378,tblBanThanhPhamMau[Mã BTP],0)),INDEX(tblNguyenLieuMau[Giá/ĐV định lượng],MATCH(G378,tblNguyenLieuMau[Mã NL],0))),0)</f>
        <v>117</v>
      </c>
      <c r="L378" s="99">
        <f t="shared" si="5"/>
        <v>3510</v>
      </c>
      <c r="M378" s="77" t="s">
        <v>199</v>
      </c>
      <c r="N378" s="93" t="s">
        <v>198</v>
      </c>
    </row>
    <row r="379" spans="1:14" ht="16" customHeight="1" x14ac:dyDescent="0.15">
      <c r="A379" s="75" t="s">
        <v>218</v>
      </c>
      <c r="B379" s="88" t="s">
        <v>355</v>
      </c>
      <c r="C379" s="88" t="s">
        <v>359</v>
      </c>
      <c r="D379" s="77" t="s">
        <v>68</v>
      </c>
      <c r="E379" s="84">
        <v>700</v>
      </c>
      <c r="F379" s="77">
        <v>5</v>
      </c>
      <c r="G379" s="77" t="s">
        <v>174</v>
      </c>
      <c r="H379" s="88" t="s">
        <v>57</v>
      </c>
      <c r="I379" s="95">
        <v>60</v>
      </c>
      <c r="J379" s="77" t="s">
        <v>10</v>
      </c>
      <c r="K379" s="97">
        <f>IFERROR(IF(LEFT(G379,3)="BTP",INDEX(tblBanThanhPhamMau[Giá/ĐV định lượng],MATCH(G379,tblBanThanhPhamMau[Mã BTP],0)),INDEX(tblNguyenLieuMau[Giá/ĐV định lượng],MATCH(G379,tblNguyenLieuMau[Mã NL],0))),0)</f>
        <v>30</v>
      </c>
      <c r="L379" s="99">
        <f t="shared" si="5"/>
        <v>1800</v>
      </c>
      <c r="M379" s="77" t="s">
        <v>197</v>
      </c>
      <c r="N379" s="93" t="s">
        <v>198</v>
      </c>
    </row>
    <row r="380" spans="1:14" ht="16" customHeight="1" x14ac:dyDescent="0.15">
      <c r="A380" s="75" t="s">
        <v>218</v>
      </c>
      <c r="B380" s="88" t="s">
        <v>355</v>
      </c>
      <c r="C380" s="88" t="s">
        <v>359</v>
      </c>
      <c r="D380" s="77" t="s">
        <v>68</v>
      </c>
      <c r="E380" s="84">
        <v>700</v>
      </c>
      <c r="F380" s="77">
        <v>6</v>
      </c>
      <c r="G380" s="77" t="s">
        <v>113</v>
      </c>
      <c r="H380" s="88" t="s">
        <v>36</v>
      </c>
      <c r="I380" s="95">
        <v>1</v>
      </c>
      <c r="J380" s="77" t="s">
        <v>37</v>
      </c>
      <c r="K380" s="97">
        <f>IFERROR(IF(LEFT(G380,3)="BTP",INDEX(tblBanThanhPhamMau[Giá/ĐV định lượng],MATCH(G380,tblBanThanhPhamMau[Mã BTP],0)),INDEX(tblNguyenLieuMau[Giá/ĐV định lượng],MATCH(G380,tblNguyenLieuMau[Mã NL],0))),0)</f>
        <v>1000</v>
      </c>
      <c r="L380" s="99">
        <f t="shared" si="5"/>
        <v>1000</v>
      </c>
      <c r="M380" s="77" t="s">
        <v>199</v>
      </c>
      <c r="N380" s="93" t="s">
        <v>198</v>
      </c>
    </row>
    <row r="381" spans="1:14" ht="16" customHeight="1" x14ac:dyDescent="0.15">
      <c r="A381" s="75" t="s">
        <v>218</v>
      </c>
      <c r="B381" s="88" t="s">
        <v>355</v>
      </c>
      <c r="C381" s="88" t="s">
        <v>359</v>
      </c>
      <c r="D381" s="77" t="s">
        <v>68</v>
      </c>
      <c r="E381" s="84">
        <v>700</v>
      </c>
      <c r="F381" s="77">
        <v>7</v>
      </c>
      <c r="G381" s="77" t="s">
        <v>117</v>
      </c>
      <c r="H381" s="88" t="s">
        <v>42</v>
      </c>
      <c r="I381" s="95">
        <v>1</v>
      </c>
      <c r="J381" s="77" t="s">
        <v>28</v>
      </c>
      <c r="K381" s="97">
        <f>IFERROR(IF(LEFT(G381,3)="BTP",INDEX(tblBanThanhPhamMau[Giá/ĐV định lượng],MATCH(G381,tblBanThanhPhamMau[Mã BTP],0)),INDEX(tblNguyenLieuMau[Giá/ĐV định lượng],MATCH(G381,tblNguyenLieuMau[Mã NL],0))),0)</f>
        <v>708.33333333333337</v>
      </c>
      <c r="L381" s="99">
        <f t="shared" si="5"/>
        <v>708.33333333333337</v>
      </c>
      <c r="M381" s="77" t="s">
        <v>199</v>
      </c>
      <c r="N381" s="93" t="s">
        <v>198</v>
      </c>
    </row>
    <row r="382" spans="1:14" ht="16" customHeight="1" x14ac:dyDescent="0.15">
      <c r="A382" s="75" t="s">
        <v>218</v>
      </c>
      <c r="B382" s="88" t="s">
        <v>355</v>
      </c>
      <c r="C382" s="88" t="s">
        <v>359</v>
      </c>
      <c r="D382" s="77" t="s">
        <v>68</v>
      </c>
      <c r="E382" s="84">
        <v>700</v>
      </c>
      <c r="F382" s="77">
        <v>8</v>
      </c>
      <c r="G382" s="77" t="s">
        <v>102</v>
      </c>
      <c r="H382" s="88" t="s">
        <v>21</v>
      </c>
      <c r="I382" s="95">
        <v>300</v>
      </c>
      <c r="J382" s="77" t="s">
        <v>4</v>
      </c>
      <c r="K382" s="97">
        <f>IFERROR(IF(LEFT(G382,3)="BTP",INDEX(tblBanThanhPhamMau[Giá/ĐV định lượng],MATCH(G382,tblBanThanhPhamMau[Mã BTP],0)),INDEX(tblNguyenLieuMau[Giá/ĐV định lượng],MATCH(G382,tblNguyenLieuMau[Mã NL],0))),0)</f>
        <v>1.2222222222222223</v>
      </c>
      <c r="L382" s="99">
        <f t="shared" si="5"/>
        <v>366.66666666666669</v>
      </c>
      <c r="M382" s="77" t="s">
        <v>199</v>
      </c>
      <c r="N382" s="93" t="s">
        <v>198</v>
      </c>
    </row>
    <row r="383" spans="1:14" ht="16" customHeight="1" x14ac:dyDescent="0.15">
      <c r="A383" s="75" t="s">
        <v>218</v>
      </c>
      <c r="B383" s="88" t="s">
        <v>355</v>
      </c>
      <c r="C383" s="88" t="s">
        <v>359</v>
      </c>
      <c r="D383" s="77" t="s">
        <v>68</v>
      </c>
      <c r="E383" s="84">
        <v>700</v>
      </c>
      <c r="F383" s="77">
        <v>9</v>
      </c>
      <c r="G383" s="77" t="s">
        <v>107</v>
      </c>
      <c r="H383" s="88" t="s">
        <v>27</v>
      </c>
      <c r="I383" s="95">
        <v>3</v>
      </c>
      <c r="J383" s="77" t="s">
        <v>28</v>
      </c>
      <c r="K383" s="97">
        <f>IFERROR(IF(LEFT(G383,3)="BTP",INDEX(tblBanThanhPhamMau[Giá/ĐV định lượng],MATCH(G383,tblBanThanhPhamMau[Mã BTP],0)),INDEX(tblNguyenLieuMau[Giá/ĐV định lượng],MATCH(G383,tblNguyenLieuMau[Mã NL],0))),0)</f>
        <v>2066.6666666666665</v>
      </c>
      <c r="L383" s="99">
        <f t="shared" si="5"/>
        <v>6200</v>
      </c>
      <c r="M383" s="77" t="s">
        <v>199</v>
      </c>
      <c r="N383" s="93" t="s">
        <v>198</v>
      </c>
    </row>
    <row r="384" spans="1:14" ht="16" customHeight="1" x14ac:dyDescent="0.15">
      <c r="A384" s="75" t="s">
        <v>218</v>
      </c>
      <c r="B384" s="88" t="s">
        <v>355</v>
      </c>
      <c r="C384" s="88" t="s">
        <v>359</v>
      </c>
      <c r="D384" s="77" t="s">
        <v>68</v>
      </c>
      <c r="E384" s="84">
        <v>700</v>
      </c>
      <c r="F384" s="77">
        <v>10</v>
      </c>
      <c r="G384" s="77" t="s">
        <v>138</v>
      </c>
      <c r="H384" s="88" t="s">
        <v>316</v>
      </c>
      <c r="I384" s="95">
        <v>1</v>
      </c>
      <c r="J384" s="77" t="s">
        <v>62</v>
      </c>
      <c r="K384" s="97">
        <f>IFERROR(IF(LEFT(G384,3)="BTP",INDEX(tblBanThanhPhamMau[Giá/ĐV định lượng],MATCH(G384,tblBanThanhPhamMau[Mã BTP],0)),INDEX(tblNguyenLieuMau[Giá/ĐV định lượng],MATCH(G384,tblNguyenLieuMau[Mã NL],0))),0)</f>
        <v>1360</v>
      </c>
      <c r="L384" s="99">
        <f t="shared" si="5"/>
        <v>1360</v>
      </c>
      <c r="M384" s="77" t="s">
        <v>199</v>
      </c>
      <c r="N384" s="93" t="s">
        <v>61</v>
      </c>
    </row>
    <row r="385" spans="1:14" ht="16" customHeight="1" x14ac:dyDescent="0.15">
      <c r="A385" s="75" t="s">
        <v>218</v>
      </c>
      <c r="B385" s="88" t="s">
        <v>355</v>
      </c>
      <c r="C385" s="88" t="s">
        <v>359</v>
      </c>
      <c r="D385" s="77" t="s">
        <v>68</v>
      </c>
      <c r="E385" s="84">
        <v>700</v>
      </c>
      <c r="F385" s="77">
        <v>11</v>
      </c>
      <c r="G385" s="77" t="s">
        <v>139</v>
      </c>
      <c r="H385" s="88" t="s">
        <v>63</v>
      </c>
      <c r="I385" s="95">
        <v>1</v>
      </c>
      <c r="J385" s="77" t="s">
        <v>62</v>
      </c>
      <c r="K385" s="97">
        <f>IFERROR(IF(LEFT(G385,3)="BTP",INDEX(tblBanThanhPhamMau[Giá/ĐV định lượng],MATCH(G385,tblBanThanhPhamMau[Mã BTP],0)),INDEX(tblNguyenLieuMau[Giá/ĐV định lượng],MATCH(G385,tblNguyenLieuMau[Mã NL],0))),0)</f>
        <v>650</v>
      </c>
      <c r="L385" s="99">
        <f t="shared" si="5"/>
        <v>650</v>
      </c>
      <c r="M385" s="77" t="s">
        <v>199</v>
      </c>
      <c r="N385" s="93" t="s">
        <v>61</v>
      </c>
    </row>
    <row r="386" spans="1:14" ht="16" customHeight="1" x14ac:dyDescent="0.15">
      <c r="A386" s="75" t="s">
        <v>218</v>
      </c>
      <c r="B386" s="88" t="s">
        <v>355</v>
      </c>
      <c r="C386" s="88" t="s">
        <v>359</v>
      </c>
      <c r="D386" s="77" t="s">
        <v>68</v>
      </c>
      <c r="E386" s="84">
        <v>700</v>
      </c>
      <c r="F386" s="77">
        <v>12</v>
      </c>
      <c r="G386" s="77" t="s">
        <v>144</v>
      </c>
      <c r="H386" s="88" t="s">
        <v>320</v>
      </c>
      <c r="I386" s="95">
        <v>1</v>
      </c>
      <c r="J386" s="77" t="s">
        <v>62</v>
      </c>
      <c r="K386" s="97">
        <f>IFERROR(IF(LEFT(G386,3)="BTP",INDEX(tblBanThanhPhamMau[Giá/ĐV định lượng],MATCH(G386,tblBanThanhPhamMau[Mã BTP],0)),INDEX(tblNguyenLieuMau[Giá/ĐV định lượng],MATCH(G386,tblNguyenLieuMau[Mã NL],0))),0)</f>
        <v>360</v>
      </c>
      <c r="L386" s="99">
        <f t="shared" si="5"/>
        <v>360</v>
      </c>
      <c r="M386" s="77" t="s">
        <v>199</v>
      </c>
      <c r="N386" s="93" t="s">
        <v>61</v>
      </c>
    </row>
    <row r="387" spans="1:14" ht="16" customHeight="1" x14ac:dyDescent="0.15">
      <c r="A387" s="75" t="s">
        <v>218</v>
      </c>
      <c r="B387" s="88" t="s">
        <v>355</v>
      </c>
      <c r="C387" s="88" t="s">
        <v>359</v>
      </c>
      <c r="D387" s="77" t="s">
        <v>68</v>
      </c>
      <c r="E387" s="84">
        <v>700</v>
      </c>
      <c r="F387" s="77">
        <v>13</v>
      </c>
      <c r="G387" s="77" t="s">
        <v>145</v>
      </c>
      <c r="H387" s="88" t="s">
        <v>65</v>
      </c>
      <c r="I387" s="95">
        <v>1</v>
      </c>
      <c r="J387" s="77" t="s">
        <v>62</v>
      </c>
      <c r="K387" s="97">
        <f>IFERROR(IF(LEFT(G387,3)="BTP",INDEX(tblBanThanhPhamMau[Giá/ĐV định lượng],MATCH(G387,tblBanThanhPhamMau[Mã BTP],0)),INDEX(tblNguyenLieuMau[Giá/ĐV định lượng],MATCH(G387,tblNguyenLieuMau[Mã NL],0))),0)</f>
        <v>500</v>
      </c>
      <c r="L387" s="99">
        <f t="shared" si="5"/>
        <v>500</v>
      </c>
      <c r="M387" s="77" t="s">
        <v>199</v>
      </c>
      <c r="N387" s="93" t="s">
        <v>61</v>
      </c>
    </row>
    <row r="388" spans="1:14" ht="16" customHeight="1" x14ac:dyDescent="0.15">
      <c r="A388" s="75" t="s">
        <v>218</v>
      </c>
      <c r="B388" s="88" t="s">
        <v>355</v>
      </c>
      <c r="C388" s="88" t="s">
        <v>359</v>
      </c>
      <c r="D388" s="77" t="s">
        <v>68</v>
      </c>
      <c r="E388" s="84">
        <v>700</v>
      </c>
      <c r="F388" s="77">
        <v>14</v>
      </c>
      <c r="G388" s="77" t="s">
        <v>146</v>
      </c>
      <c r="H388" s="88" t="s">
        <v>321</v>
      </c>
      <c r="I388" s="95">
        <v>1</v>
      </c>
      <c r="J388" s="77" t="s">
        <v>62</v>
      </c>
      <c r="K388" s="97">
        <f>IFERROR(IF(LEFT(G388,3)="BTP",INDEX(tblBanThanhPhamMau[Giá/ĐV định lượng],MATCH(G388,tblBanThanhPhamMau[Mã BTP],0)),INDEX(tblNguyenLieuMau[Giá/ĐV định lượng],MATCH(G388,tblNguyenLieuMau[Mã NL],0))),0)</f>
        <v>1500</v>
      </c>
      <c r="L388" s="99">
        <f t="shared" ref="L388:L451" si="6">I388*K388</f>
        <v>1500</v>
      </c>
      <c r="M388" s="77" t="s">
        <v>199</v>
      </c>
      <c r="N388" s="93" t="s">
        <v>147</v>
      </c>
    </row>
    <row r="389" spans="1:14" ht="16" customHeight="1" x14ac:dyDescent="0.15">
      <c r="A389" s="75" t="s">
        <v>219</v>
      </c>
      <c r="B389" s="88" t="s">
        <v>355</v>
      </c>
      <c r="C389" s="88" t="s">
        <v>360</v>
      </c>
      <c r="D389" s="77" t="s">
        <v>67</v>
      </c>
      <c r="E389" s="84">
        <v>500</v>
      </c>
      <c r="F389" s="77">
        <v>1</v>
      </c>
      <c r="G389" s="77" t="s">
        <v>170</v>
      </c>
      <c r="H389" s="88" t="s">
        <v>329</v>
      </c>
      <c r="I389" s="95">
        <v>65</v>
      </c>
      <c r="J389" s="77" t="s">
        <v>10</v>
      </c>
      <c r="K389" s="97">
        <f>IFERROR(IF(LEFT(G389,3)="BTP",INDEX(tblBanThanhPhamMau[Giá/ĐV định lượng],MATCH(G389,tblBanThanhPhamMau[Mã BTP],0)),INDEX(tblNguyenLieuMau[Giá/ĐV định lượng],MATCH(G389,tblNguyenLieuMau[Mã NL],0))),0)</f>
        <v>10.8</v>
      </c>
      <c r="L389" s="99">
        <f t="shared" si="6"/>
        <v>702</v>
      </c>
      <c r="M389" s="77" t="s">
        <v>197</v>
      </c>
      <c r="N389" s="93" t="s">
        <v>198</v>
      </c>
    </row>
    <row r="390" spans="1:14" ht="16" customHeight="1" x14ac:dyDescent="0.15">
      <c r="A390" s="75" t="s">
        <v>219</v>
      </c>
      <c r="B390" s="88" t="s">
        <v>355</v>
      </c>
      <c r="C390" s="88" t="s">
        <v>360</v>
      </c>
      <c r="D390" s="77" t="s">
        <v>67</v>
      </c>
      <c r="E390" s="84">
        <v>500</v>
      </c>
      <c r="F390" s="77">
        <v>2</v>
      </c>
      <c r="G390" s="77" t="s">
        <v>103</v>
      </c>
      <c r="H390" s="88" t="s">
        <v>20</v>
      </c>
      <c r="I390" s="95">
        <v>65</v>
      </c>
      <c r="J390" s="77" t="s">
        <v>10</v>
      </c>
      <c r="K390" s="97">
        <f>IFERROR(IF(LEFT(G390,3)="BTP",INDEX(tblBanThanhPhamMau[Giá/ĐV định lượng],MATCH(G390,tblBanThanhPhamMau[Mã BTP],0)),INDEX(tblNguyenLieuMau[Giá/ĐV định lượng],MATCH(G390,tblNguyenLieuMau[Mã NL],0))),0)</f>
        <v>0</v>
      </c>
      <c r="L390" s="99">
        <f t="shared" si="6"/>
        <v>0</v>
      </c>
      <c r="M390" s="77" t="s">
        <v>199</v>
      </c>
      <c r="N390" s="93" t="s">
        <v>198</v>
      </c>
    </row>
    <row r="391" spans="1:14" ht="16" customHeight="1" x14ac:dyDescent="0.15">
      <c r="A391" s="75" t="s">
        <v>219</v>
      </c>
      <c r="B391" s="88" t="s">
        <v>355</v>
      </c>
      <c r="C391" s="88" t="s">
        <v>360</v>
      </c>
      <c r="D391" s="77" t="s">
        <v>67</v>
      </c>
      <c r="E391" s="84">
        <v>500</v>
      </c>
      <c r="F391" s="77">
        <v>3</v>
      </c>
      <c r="G391" s="77" t="s">
        <v>106</v>
      </c>
      <c r="H391" s="88" t="s">
        <v>25</v>
      </c>
      <c r="I391" s="95">
        <v>10</v>
      </c>
      <c r="J391" s="77" t="s">
        <v>10</v>
      </c>
      <c r="K391" s="97">
        <f>IFERROR(IF(LEFT(G391,3)="BTP",INDEX(tblBanThanhPhamMau[Giá/ĐV định lượng],MATCH(G391,tblBanThanhPhamMau[Mã BTP],0)),INDEX(tblNguyenLieuMau[Giá/ĐV định lượng],MATCH(G391,tblNguyenLieuMau[Mã NL],0))),0)</f>
        <v>19.600000000000001</v>
      </c>
      <c r="L391" s="99">
        <f t="shared" si="6"/>
        <v>196</v>
      </c>
      <c r="M391" s="77" t="s">
        <v>199</v>
      </c>
      <c r="N391" s="93" t="s">
        <v>198</v>
      </c>
    </row>
    <row r="392" spans="1:14" ht="16" customHeight="1" x14ac:dyDescent="0.15">
      <c r="A392" s="75" t="s">
        <v>219</v>
      </c>
      <c r="B392" s="88" t="s">
        <v>355</v>
      </c>
      <c r="C392" s="88" t="s">
        <v>360</v>
      </c>
      <c r="D392" s="77" t="s">
        <v>67</v>
      </c>
      <c r="E392" s="84">
        <v>500</v>
      </c>
      <c r="F392" s="77">
        <v>4</v>
      </c>
      <c r="G392" s="77" t="s">
        <v>96</v>
      </c>
      <c r="H392" s="88" t="s">
        <v>303</v>
      </c>
      <c r="I392" s="95">
        <v>20</v>
      </c>
      <c r="J392" s="77" t="s">
        <v>10</v>
      </c>
      <c r="K392" s="97">
        <f>IFERROR(IF(LEFT(G392,3)="BTP",INDEX(tblBanThanhPhamMau[Giá/ĐV định lượng],MATCH(G392,tblBanThanhPhamMau[Mã BTP],0)),INDEX(tblNguyenLieuMau[Giá/ĐV định lượng],MATCH(G392,tblNguyenLieuMau[Mã NL],0))),0)</f>
        <v>125</v>
      </c>
      <c r="L392" s="99">
        <f t="shared" si="6"/>
        <v>2500</v>
      </c>
      <c r="M392" s="77" t="s">
        <v>199</v>
      </c>
      <c r="N392" s="93" t="s">
        <v>198</v>
      </c>
    </row>
    <row r="393" spans="1:14" ht="16" customHeight="1" x14ac:dyDescent="0.15">
      <c r="A393" s="75" t="s">
        <v>219</v>
      </c>
      <c r="B393" s="88" t="s">
        <v>355</v>
      </c>
      <c r="C393" s="88" t="s">
        <v>360</v>
      </c>
      <c r="D393" s="77" t="s">
        <v>67</v>
      </c>
      <c r="E393" s="84">
        <v>500</v>
      </c>
      <c r="F393" s="77">
        <v>5</v>
      </c>
      <c r="G393" s="77" t="s">
        <v>172</v>
      </c>
      <c r="H393" s="88" t="s">
        <v>56</v>
      </c>
      <c r="I393" s="95">
        <v>50</v>
      </c>
      <c r="J393" s="77" t="s">
        <v>10</v>
      </c>
      <c r="K393" s="97">
        <f>IFERROR(IF(LEFT(G393,3)="BTP",INDEX(tblBanThanhPhamMau[Giá/ĐV định lượng],MATCH(G393,tblBanThanhPhamMau[Mã BTP],0)),INDEX(tblNguyenLieuMau[Giá/ĐV định lượng],MATCH(G393,tblNguyenLieuMau[Mã NL],0))),0)</f>
        <v>95.238095238095241</v>
      </c>
      <c r="L393" s="99">
        <f t="shared" si="6"/>
        <v>4761.9047619047624</v>
      </c>
      <c r="M393" s="77" t="s">
        <v>197</v>
      </c>
      <c r="N393" s="93" t="s">
        <v>198</v>
      </c>
    </row>
    <row r="394" spans="1:14" ht="16" customHeight="1" x14ac:dyDescent="0.15">
      <c r="A394" s="75" t="s">
        <v>219</v>
      </c>
      <c r="B394" s="88" t="s">
        <v>355</v>
      </c>
      <c r="C394" s="88" t="s">
        <v>360</v>
      </c>
      <c r="D394" s="77" t="s">
        <v>67</v>
      </c>
      <c r="E394" s="84">
        <v>500</v>
      </c>
      <c r="F394" s="77">
        <v>6</v>
      </c>
      <c r="G394" s="77" t="s">
        <v>86</v>
      </c>
      <c r="H394" s="88" t="s">
        <v>299</v>
      </c>
      <c r="I394" s="95">
        <v>5</v>
      </c>
      <c r="J394" s="77" t="s">
        <v>4</v>
      </c>
      <c r="K394" s="97">
        <f>IFERROR(IF(LEFT(G394,3)="BTP",INDEX(tblBanThanhPhamMau[Giá/ĐV định lượng],MATCH(G394,tblBanThanhPhamMau[Mã BTP],0)),INDEX(tblNguyenLieuMau[Giá/ĐV định lượng],MATCH(G394,tblNguyenLieuMau[Mã NL],0))),0)</f>
        <v>146</v>
      </c>
      <c r="L394" s="99">
        <f t="shared" si="6"/>
        <v>730</v>
      </c>
      <c r="M394" s="77" t="s">
        <v>199</v>
      </c>
      <c r="N394" s="93" t="s">
        <v>198</v>
      </c>
    </row>
    <row r="395" spans="1:14" ht="16" customHeight="1" x14ac:dyDescent="0.15">
      <c r="A395" s="75" t="s">
        <v>219</v>
      </c>
      <c r="B395" s="88" t="s">
        <v>355</v>
      </c>
      <c r="C395" s="88" t="s">
        <v>360</v>
      </c>
      <c r="D395" s="77" t="s">
        <v>67</v>
      </c>
      <c r="E395" s="84">
        <v>500</v>
      </c>
      <c r="F395" s="77">
        <v>7</v>
      </c>
      <c r="G395" s="77" t="s">
        <v>102</v>
      </c>
      <c r="H395" s="88" t="s">
        <v>21</v>
      </c>
      <c r="I395" s="95">
        <v>200</v>
      </c>
      <c r="J395" s="77" t="s">
        <v>4</v>
      </c>
      <c r="K395" s="97">
        <f>IFERROR(IF(LEFT(G395,3)="BTP",INDEX(tblBanThanhPhamMau[Giá/ĐV định lượng],MATCH(G395,tblBanThanhPhamMau[Mã BTP],0)),INDEX(tblNguyenLieuMau[Giá/ĐV định lượng],MATCH(G395,tblNguyenLieuMau[Mã NL],0))),0)</f>
        <v>1.2222222222222223</v>
      </c>
      <c r="L395" s="99">
        <f t="shared" si="6"/>
        <v>244.44444444444446</v>
      </c>
      <c r="M395" s="77" t="s">
        <v>199</v>
      </c>
      <c r="N395" s="93" t="s">
        <v>198</v>
      </c>
    </row>
    <row r="396" spans="1:14" ht="16" customHeight="1" x14ac:dyDescent="0.15">
      <c r="A396" s="75" t="s">
        <v>219</v>
      </c>
      <c r="B396" s="88" t="s">
        <v>355</v>
      </c>
      <c r="C396" s="88" t="s">
        <v>360</v>
      </c>
      <c r="D396" s="77" t="s">
        <v>67</v>
      </c>
      <c r="E396" s="84">
        <v>500</v>
      </c>
      <c r="F396" s="77">
        <v>8</v>
      </c>
      <c r="G396" s="77" t="s">
        <v>85</v>
      </c>
      <c r="H396" s="88" t="s">
        <v>6</v>
      </c>
      <c r="I396" s="95">
        <v>30</v>
      </c>
      <c r="J396" s="77" t="s">
        <v>4</v>
      </c>
      <c r="K396" s="97">
        <f>IFERROR(IF(LEFT(G396,3)="BTP",INDEX(tblBanThanhPhamMau[Giá/ĐV định lượng],MATCH(G396,tblBanThanhPhamMau[Mã BTP],0)),INDEX(tblNguyenLieuMau[Giá/ĐV định lượng],MATCH(G396,tblNguyenLieuMau[Mã NL],0))),0)</f>
        <v>28</v>
      </c>
      <c r="L396" s="99">
        <f t="shared" si="6"/>
        <v>840</v>
      </c>
      <c r="M396" s="77" t="s">
        <v>199</v>
      </c>
      <c r="N396" s="93" t="s">
        <v>3</v>
      </c>
    </row>
    <row r="397" spans="1:14" ht="16" customHeight="1" x14ac:dyDescent="0.15">
      <c r="A397" s="75" t="s">
        <v>219</v>
      </c>
      <c r="B397" s="88" t="s">
        <v>355</v>
      </c>
      <c r="C397" s="88" t="s">
        <v>360</v>
      </c>
      <c r="D397" s="77" t="s">
        <v>67</v>
      </c>
      <c r="E397" s="84">
        <v>500</v>
      </c>
      <c r="F397" s="77">
        <v>9</v>
      </c>
      <c r="G397" s="77" t="s">
        <v>137</v>
      </c>
      <c r="H397" s="88" t="s">
        <v>315</v>
      </c>
      <c r="I397" s="95">
        <v>1</v>
      </c>
      <c r="J397" s="77" t="s">
        <v>62</v>
      </c>
      <c r="K397" s="97">
        <f>IFERROR(IF(LEFT(G397,3)="BTP",INDEX(tblBanThanhPhamMau[Giá/ĐV định lượng],MATCH(G397,tblBanThanhPhamMau[Mã BTP],0)),INDEX(tblNguyenLieuMau[Giá/ĐV định lượng],MATCH(G397,tblNguyenLieuMau[Mã NL],0))),0)</f>
        <v>960</v>
      </c>
      <c r="L397" s="99">
        <f t="shared" si="6"/>
        <v>960</v>
      </c>
      <c r="M397" s="77" t="s">
        <v>199</v>
      </c>
      <c r="N397" s="93" t="s">
        <v>61</v>
      </c>
    </row>
    <row r="398" spans="1:14" ht="16" customHeight="1" x14ac:dyDescent="0.15">
      <c r="A398" s="75" t="s">
        <v>219</v>
      </c>
      <c r="B398" s="88" t="s">
        <v>355</v>
      </c>
      <c r="C398" s="88" t="s">
        <v>360</v>
      </c>
      <c r="D398" s="77" t="s">
        <v>67</v>
      </c>
      <c r="E398" s="84">
        <v>500</v>
      </c>
      <c r="F398" s="77">
        <v>10</v>
      </c>
      <c r="G398" s="77" t="s">
        <v>139</v>
      </c>
      <c r="H398" s="88" t="s">
        <v>63</v>
      </c>
      <c r="I398" s="95">
        <v>1</v>
      </c>
      <c r="J398" s="77" t="s">
        <v>62</v>
      </c>
      <c r="K398" s="97">
        <f>IFERROR(IF(LEFT(G398,3)="BTP",INDEX(tblBanThanhPhamMau[Giá/ĐV định lượng],MATCH(G398,tblBanThanhPhamMau[Mã BTP],0)),INDEX(tblNguyenLieuMau[Giá/ĐV định lượng],MATCH(G398,tblNguyenLieuMau[Mã NL],0))),0)</f>
        <v>650</v>
      </c>
      <c r="L398" s="99">
        <f t="shared" si="6"/>
        <v>650</v>
      </c>
      <c r="M398" s="77" t="s">
        <v>199</v>
      </c>
      <c r="N398" s="93" t="s">
        <v>61</v>
      </c>
    </row>
    <row r="399" spans="1:14" ht="16" customHeight="1" x14ac:dyDescent="0.15">
      <c r="A399" s="75" t="s">
        <v>219</v>
      </c>
      <c r="B399" s="88" t="s">
        <v>355</v>
      </c>
      <c r="C399" s="88" t="s">
        <v>360</v>
      </c>
      <c r="D399" s="77" t="s">
        <v>67</v>
      </c>
      <c r="E399" s="84">
        <v>500</v>
      </c>
      <c r="F399" s="77">
        <v>11</v>
      </c>
      <c r="G399" s="77" t="s">
        <v>144</v>
      </c>
      <c r="H399" s="88" t="s">
        <v>320</v>
      </c>
      <c r="I399" s="95">
        <v>1</v>
      </c>
      <c r="J399" s="77" t="s">
        <v>62</v>
      </c>
      <c r="K399" s="97">
        <f>IFERROR(IF(LEFT(G399,3)="BTP",INDEX(tblBanThanhPhamMau[Giá/ĐV định lượng],MATCH(G399,tblBanThanhPhamMau[Mã BTP],0)),INDEX(tblNguyenLieuMau[Giá/ĐV định lượng],MATCH(G399,tblNguyenLieuMau[Mã NL],0))),0)</f>
        <v>360</v>
      </c>
      <c r="L399" s="99">
        <f t="shared" si="6"/>
        <v>360</v>
      </c>
      <c r="M399" s="77" t="s">
        <v>199</v>
      </c>
      <c r="N399" s="93" t="s">
        <v>61</v>
      </c>
    </row>
    <row r="400" spans="1:14" ht="16" customHeight="1" x14ac:dyDescent="0.15">
      <c r="A400" s="75" t="s">
        <v>219</v>
      </c>
      <c r="B400" s="88" t="s">
        <v>355</v>
      </c>
      <c r="C400" s="88" t="s">
        <v>360</v>
      </c>
      <c r="D400" s="77" t="s">
        <v>67</v>
      </c>
      <c r="E400" s="84">
        <v>500</v>
      </c>
      <c r="F400" s="77">
        <v>12</v>
      </c>
      <c r="G400" s="77" t="s">
        <v>145</v>
      </c>
      <c r="H400" s="88" t="s">
        <v>65</v>
      </c>
      <c r="I400" s="95">
        <v>1</v>
      </c>
      <c r="J400" s="77" t="s">
        <v>62</v>
      </c>
      <c r="K400" s="97">
        <f>IFERROR(IF(LEFT(G400,3)="BTP",INDEX(tblBanThanhPhamMau[Giá/ĐV định lượng],MATCH(G400,tblBanThanhPhamMau[Mã BTP],0)),INDEX(tblNguyenLieuMau[Giá/ĐV định lượng],MATCH(G400,tblNguyenLieuMau[Mã NL],0))),0)</f>
        <v>500</v>
      </c>
      <c r="L400" s="99">
        <f t="shared" si="6"/>
        <v>500</v>
      </c>
      <c r="M400" s="77" t="s">
        <v>199</v>
      </c>
      <c r="N400" s="93" t="s">
        <v>61</v>
      </c>
    </row>
    <row r="401" spans="1:14" ht="16" customHeight="1" x14ac:dyDescent="0.15">
      <c r="A401" s="75" t="s">
        <v>219</v>
      </c>
      <c r="B401" s="88" t="s">
        <v>355</v>
      </c>
      <c r="C401" s="88" t="s">
        <v>360</v>
      </c>
      <c r="D401" s="77" t="s">
        <v>68</v>
      </c>
      <c r="E401" s="84">
        <v>700</v>
      </c>
      <c r="F401" s="77">
        <v>1</v>
      </c>
      <c r="G401" s="77" t="s">
        <v>170</v>
      </c>
      <c r="H401" s="88" t="s">
        <v>329</v>
      </c>
      <c r="I401" s="95">
        <v>85</v>
      </c>
      <c r="J401" s="77" t="s">
        <v>10</v>
      </c>
      <c r="K401" s="97">
        <f>IFERROR(IF(LEFT(G401,3)="BTP",INDEX(tblBanThanhPhamMau[Giá/ĐV định lượng],MATCH(G401,tblBanThanhPhamMau[Mã BTP],0)),INDEX(tblNguyenLieuMau[Giá/ĐV định lượng],MATCH(G401,tblNguyenLieuMau[Mã NL],0))),0)</f>
        <v>10.8</v>
      </c>
      <c r="L401" s="99">
        <f t="shared" si="6"/>
        <v>918.00000000000011</v>
      </c>
      <c r="M401" s="77" t="s">
        <v>197</v>
      </c>
      <c r="N401" s="93" t="s">
        <v>198</v>
      </c>
    </row>
    <row r="402" spans="1:14" ht="16" customHeight="1" x14ac:dyDescent="0.15">
      <c r="A402" s="75" t="s">
        <v>219</v>
      </c>
      <c r="B402" s="88" t="s">
        <v>355</v>
      </c>
      <c r="C402" s="88" t="s">
        <v>360</v>
      </c>
      <c r="D402" s="77" t="s">
        <v>68</v>
      </c>
      <c r="E402" s="84">
        <v>700</v>
      </c>
      <c r="F402" s="77">
        <v>2</v>
      </c>
      <c r="G402" s="77" t="s">
        <v>103</v>
      </c>
      <c r="H402" s="88" t="s">
        <v>20</v>
      </c>
      <c r="I402" s="95">
        <v>85</v>
      </c>
      <c r="J402" s="77" t="s">
        <v>10</v>
      </c>
      <c r="K402" s="97">
        <f>IFERROR(IF(LEFT(G402,3)="BTP",INDEX(tblBanThanhPhamMau[Giá/ĐV định lượng],MATCH(G402,tblBanThanhPhamMau[Mã BTP],0)),INDEX(tblNguyenLieuMau[Giá/ĐV định lượng],MATCH(G402,tblNguyenLieuMau[Mã NL],0))),0)</f>
        <v>0</v>
      </c>
      <c r="L402" s="99">
        <f t="shared" si="6"/>
        <v>0</v>
      </c>
      <c r="M402" s="77" t="s">
        <v>199</v>
      </c>
      <c r="N402" s="93" t="s">
        <v>198</v>
      </c>
    </row>
    <row r="403" spans="1:14" ht="16" customHeight="1" x14ac:dyDescent="0.15">
      <c r="A403" s="75" t="s">
        <v>219</v>
      </c>
      <c r="B403" s="88" t="s">
        <v>355</v>
      </c>
      <c r="C403" s="88" t="s">
        <v>360</v>
      </c>
      <c r="D403" s="77" t="s">
        <v>68</v>
      </c>
      <c r="E403" s="84">
        <v>700</v>
      </c>
      <c r="F403" s="77">
        <v>3</v>
      </c>
      <c r="G403" s="77" t="s">
        <v>106</v>
      </c>
      <c r="H403" s="88" t="s">
        <v>25</v>
      </c>
      <c r="I403" s="95">
        <v>15</v>
      </c>
      <c r="J403" s="77" t="s">
        <v>10</v>
      </c>
      <c r="K403" s="97">
        <f>IFERROR(IF(LEFT(G403,3)="BTP",INDEX(tblBanThanhPhamMau[Giá/ĐV định lượng],MATCH(G403,tblBanThanhPhamMau[Mã BTP],0)),INDEX(tblNguyenLieuMau[Giá/ĐV định lượng],MATCH(G403,tblNguyenLieuMau[Mã NL],0))),0)</f>
        <v>19.600000000000001</v>
      </c>
      <c r="L403" s="99">
        <f t="shared" si="6"/>
        <v>294</v>
      </c>
      <c r="M403" s="77" t="s">
        <v>199</v>
      </c>
      <c r="N403" s="93" t="s">
        <v>198</v>
      </c>
    </row>
    <row r="404" spans="1:14" ht="16" customHeight="1" x14ac:dyDescent="0.15">
      <c r="A404" s="75" t="s">
        <v>219</v>
      </c>
      <c r="B404" s="88" t="s">
        <v>355</v>
      </c>
      <c r="C404" s="88" t="s">
        <v>360</v>
      </c>
      <c r="D404" s="77" t="s">
        <v>68</v>
      </c>
      <c r="E404" s="84">
        <v>700</v>
      </c>
      <c r="F404" s="77">
        <v>4</v>
      </c>
      <c r="G404" s="77" t="s">
        <v>96</v>
      </c>
      <c r="H404" s="88" t="s">
        <v>303</v>
      </c>
      <c r="I404" s="95">
        <v>30</v>
      </c>
      <c r="J404" s="77" t="s">
        <v>10</v>
      </c>
      <c r="K404" s="97">
        <f>IFERROR(IF(LEFT(G404,3)="BTP",INDEX(tblBanThanhPhamMau[Giá/ĐV định lượng],MATCH(G404,tblBanThanhPhamMau[Mã BTP],0)),INDEX(tblNguyenLieuMau[Giá/ĐV định lượng],MATCH(G404,tblNguyenLieuMau[Mã NL],0))),0)</f>
        <v>125</v>
      </c>
      <c r="L404" s="99">
        <f t="shared" si="6"/>
        <v>3750</v>
      </c>
      <c r="M404" s="77" t="s">
        <v>199</v>
      </c>
      <c r="N404" s="93" t="s">
        <v>198</v>
      </c>
    </row>
    <row r="405" spans="1:14" ht="16" customHeight="1" x14ac:dyDescent="0.15">
      <c r="A405" s="75" t="s">
        <v>219</v>
      </c>
      <c r="B405" s="88" t="s">
        <v>355</v>
      </c>
      <c r="C405" s="88" t="s">
        <v>360</v>
      </c>
      <c r="D405" s="77" t="s">
        <v>68</v>
      </c>
      <c r="E405" s="84">
        <v>700</v>
      </c>
      <c r="F405" s="77">
        <v>5</v>
      </c>
      <c r="G405" s="77" t="s">
        <v>172</v>
      </c>
      <c r="H405" s="88" t="s">
        <v>56</v>
      </c>
      <c r="I405" s="95">
        <v>60</v>
      </c>
      <c r="J405" s="77" t="s">
        <v>10</v>
      </c>
      <c r="K405" s="97">
        <f>IFERROR(IF(LEFT(G405,3)="BTP",INDEX(tblBanThanhPhamMau[Giá/ĐV định lượng],MATCH(G405,tblBanThanhPhamMau[Mã BTP],0)),INDEX(tblNguyenLieuMau[Giá/ĐV định lượng],MATCH(G405,tblNguyenLieuMau[Mã NL],0))),0)</f>
        <v>95.238095238095241</v>
      </c>
      <c r="L405" s="99">
        <f t="shared" si="6"/>
        <v>5714.2857142857147</v>
      </c>
      <c r="M405" s="77" t="s">
        <v>197</v>
      </c>
      <c r="N405" s="93" t="s">
        <v>198</v>
      </c>
    </row>
    <row r="406" spans="1:14" ht="16" customHeight="1" x14ac:dyDescent="0.15">
      <c r="A406" s="75" t="s">
        <v>219</v>
      </c>
      <c r="B406" s="88" t="s">
        <v>355</v>
      </c>
      <c r="C406" s="88" t="s">
        <v>360</v>
      </c>
      <c r="D406" s="77" t="s">
        <v>68</v>
      </c>
      <c r="E406" s="84">
        <v>700</v>
      </c>
      <c r="F406" s="77">
        <v>6</v>
      </c>
      <c r="G406" s="77" t="s">
        <v>86</v>
      </c>
      <c r="H406" s="88" t="s">
        <v>299</v>
      </c>
      <c r="I406" s="95">
        <v>10</v>
      </c>
      <c r="J406" s="77" t="s">
        <v>4</v>
      </c>
      <c r="K406" s="97">
        <f>IFERROR(IF(LEFT(G406,3)="BTP",INDEX(tblBanThanhPhamMau[Giá/ĐV định lượng],MATCH(G406,tblBanThanhPhamMau[Mã BTP],0)),INDEX(tblNguyenLieuMau[Giá/ĐV định lượng],MATCH(G406,tblNguyenLieuMau[Mã NL],0))),0)</f>
        <v>146</v>
      </c>
      <c r="L406" s="99">
        <f t="shared" si="6"/>
        <v>1460</v>
      </c>
      <c r="M406" s="77" t="s">
        <v>199</v>
      </c>
      <c r="N406" s="93" t="s">
        <v>198</v>
      </c>
    </row>
    <row r="407" spans="1:14" ht="16" customHeight="1" x14ac:dyDescent="0.15">
      <c r="A407" s="75" t="s">
        <v>219</v>
      </c>
      <c r="B407" s="88" t="s">
        <v>355</v>
      </c>
      <c r="C407" s="88" t="s">
        <v>360</v>
      </c>
      <c r="D407" s="77" t="s">
        <v>68</v>
      </c>
      <c r="E407" s="84">
        <v>700</v>
      </c>
      <c r="F407" s="77">
        <v>7</v>
      </c>
      <c r="G407" s="77" t="s">
        <v>102</v>
      </c>
      <c r="H407" s="88" t="s">
        <v>21</v>
      </c>
      <c r="I407" s="95">
        <v>300</v>
      </c>
      <c r="J407" s="77" t="s">
        <v>4</v>
      </c>
      <c r="K407" s="97">
        <f>IFERROR(IF(LEFT(G407,3)="BTP",INDEX(tblBanThanhPhamMau[Giá/ĐV định lượng],MATCH(G407,tblBanThanhPhamMau[Mã BTP],0)),INDEX(tblNguyenLieuMau[Giá/ĐV định lượng],MATCH(G407,tblNguyenLieuMau[Mã NL],0))),0)</f>
        <v>1.2222222222222223</v>
      </c>
      <c r="L407" s="99">
        <f t="shared" si="6"/>
        <v>366.66666666666669</v>
      </c>
      <c r="M407" s="77" t="s">
        <v>199</v>
      </c>
      <c r="N407" s="93" t="s">
        <v>198</v>
      </c>
    </row>
    <row r="408" spans="1:14" ht="16" customHeight="1" x14ac:dyDescent="0.15">
      <c r="A408" s="75" t="s">
        <v>219</v>
      </c>
      <c r="B408" s="88" t="s">
        <v>355</v>
      </c>
      <c r="C408" s="88" t="s">
        <v>360</v>
      </c>
      <c r="D408" s="77" t="s">
        <v>68</v>
      </c>
      <c r="E408" s="84">
        <v>700</v>
      </c>
      <c r="F408" s="77">
        <v>8</v>
      </c>
      <c r="G408" s="77" t="s">
        <v>85</v>
      </c>
      <c r="H408" s="88" t="s">
        <v>6</v>
      </c>
      <c r="I408" s="95">
        <v>30</v>
      </c>
      <c r="J408" s="77" t="s">
        <v>4</v>
      </c>
      <c r="K408" s="97">
        <f>IFERROR(IF(LEFT(G408,3)="BTP",INDEX(tblBanThanhPhamMau[Giá/ĐV định lượng],MATCH(G408,tblBanThanhPhamMau[Mã BTP],0)),INDEX(tblNguyenLieuMau[Giá/ĐV định lượng],MATCH(G408,tblNguyenLieuMau[Mã NL],0))),0)</f>
        <v>28</v>
      </c>
      <c r="L408" s="99">
        <f t="shared" si="6"/>
        <v>840</v>
      </c>
      <c r="M408" s="77" t="s">
        <v>199</v>
      </c>
      <c r="N408" s="93" t="s">
        <v>3</v>
      </c>
    </row>
    <row r="409" spans="1:14" ht="16" customHeight="1" x14ac:dyDescent="0.15">
      <c r="A409" s="75" t="s">
        <v>219</v>
      </c>
      <c r="B409" s="88" t="s">
        <v>355</v>
      </c>
      <c r="C409" s="88" t="s">
        <v>360</v>
      </c>
      <c r="D409" s="77" t="s">
        <v>68</v>
      </c>
      <c r="E409" s="84">
        <v>700</v>
      </c>
      <c r="F409" s="77">
        <v>9</v>
      </c>
      <c r="G409" s="77" t="s">
        <v>138</v>
      </c>
      <c r="H409" s="88" t="s">
        <v>316</v>
      </c>
      <c r="I409" s="95">
        <v>1</v>
      </c>
      <c r="J409" s="77" t="s">
        <v>62</v>
      </c>
      <c r="K409" s="97">
        <f>IFERROR(IF(LEFT(G409,3)="BTP",INDEX(tblBanThanhPhamMau[Giá/ĐV định lượng],MATCH(G409,tblBanThanhPhamMau[Mã BTP],0)),INDEX(tblNguyenLieuMau[Giá/ĐV định lượng],MATCH(G409,tblNguyenLieuMau[Mã NL],0))),0)</f>
        <v>1360</v>
      </c>
      <c r="L409" s="99">
        <f t="shared" si="6"/>
        <v>1360</v>
      </c>
      <c r="M409" s="77" t="s">
        <v>199</v>
      </c>
      <c r="N409" s="93" t="s">
        <v>61</v>
      </c>
    </row>
    <row r="410" spans="1:14" ht="16" customHeight="1" x14ac:dyDescent="0.15">
      <c r="A410" s="75" t="s">
        <v>219</v>
      </c>
      <c r="B410" s="88" t="s">
        <v>355</v>
      </c>
      <c r="C410" s="88" t="s">
        <v>360</v>
      </c>
      <c r="D410" s="77" t="s">
        <v>68</v>
      </c>
      <c r="E410" s="84">
        <v>700</v>
      </c>
      <c r="F410" s="77">
        <v>10</v>
      </c>
      <c r="G410" s="77" t="s">
        <v>139</v>
      </c>
      <c r="H410" s="88" t="s">
        <v>63</v>
      </c>
      <c r="I410" s="95">
        <v>1</v>
      </c>
      <c r="J410" s="77" t="s">
        <v>62</v>
      </c>
      <c r="K410" s="97">
        <f>IFERROR(IF(LEFT(G410,3)="BTP",INDEX(tblBanThanhPhamMau[Giá/ĐV định lượng],MATCH(G410,tblBanThanhPhamMau[Mã BTP],0)),INDEX(tblNguyenLieuMau[Giá/ĐV định lượng],MATCH(G410,tblNguyenLieuMau[Mã NL],0))),0)</f>
        <v>650</v>
      </c>
      <c r="L410" s="99">
        <f t="shared" si="6"/>
        <v>650</v>
      </c>
      <c r="M410" s="77" t="s">
        <v>199</v>
      </c>
      <c r="N410" s="93" t="s">
        <v>61</v>
      </c>
    </row>
    <row r="411" spans="1:14" ht="16" customHeight="1" x14ac:dyDescent="0.15">
      <c r="A411" s="75" t="s">
        <v>219</v>
      </c>
      <c r="B411" s="88" t="s">
        <v>355</v>
      </c>
      <c r="C411" s="88" t="s">
        <v>360</v>
      </c>
      <c r="D411" s="77" t="s">
        <v>68</v>
      </c>
      <c r="E411" s="84">
        <v>700</v>
      </c>
      <c r="F411" s="77">
        <v>11</v>
      </c>
      <c r="G411" s="77" t="s">
        <v>144</v>
      </c>
      <c r="H411" s="88" t="s">
        <v>320</v>
      </c>
      <c r="I411" s="95">
        <v>1</v>
      </c>
      <c r="J411" s="77" t="s">
        <v>62</v>
      </c>
      <c r="K411" s="97">
        <f>IFERROR(IF(LEFT(G411,3)="BTP",INDEX(tblBanThanhPhamMau[Giá/ĐV định lượng],MATCH(G411,tblBanThanhPhamMau[Mã BTP],0)),INDEX(tblNguyenLieuMau[Giá/ĐV định lượng],MATCH(G411,tblNguyenLieuMau[Mã NL],0))),0)</f>
        <v>360</v>
      </c>
      <c r="L411" s="99">
        <f t="shared" si="6"/>
        <v>360</v>
      </c>
      <c r="M411" s="77" t="s">
        <v>199</v>
      </c>
      <c r="N411" s="93" t="s">
        <v>61</v>
      </c>
    </row>
    <row r="412" spans="1:14" ht="16" customHeight="1" x14ac:dyDescent="0.15">
      <c r="A412" s="75" t="s">
        <v>219</v>
      </c>
      <c r="B412" s="88" t="s">
        <v>355</v>
      </c>
      <c r="C412" s="88" t="s">
        <v>360</v>
      </c>
      <c r="D412" s="77" t="s">
        <v>68</v>
      </c>
      <c r="E412" s="84">
        <v>700</v>
      </c>
      <c r="F412" s="77">
        <v>12</v>
      </c>
      <c r="G412" s="77" t="s">
        <v>145</v>
      </c>
      <c r="H412" s="88" t="s">
        <v>65</v>
      </c>
      <c r="I412" s="95">
        <v>1</v>
      </c>
      <c r="J412" s="77" t="s">
        <v>62</v>
      </c>
      <c r="K412" s="97">
        <f>IFERROR(IF(LEFT(G412,3)="BTP",INDEX(tblBanThanhPhamMau[Giá/ĐV định lượng],MATCH(G412,tblBanThanhPhamMau[Mã BTP],0)),INDEX(tblNguyenLieuMau[Giá/ĐV định lượng],MATCH(G412,tblNguyenLieuMau[Mã NL],0))),0)</f>
        <v>500</v>
      </c>
      <c r="L412" s="99">
        <f t="shared" si="6"/>
        <v>500</v>
      </c>
      <c r="M412" s="77" t="s">
        <v>199</v>
      </c>
      <c r="N412" s="93" t="s">
        <v>61</v>
      </c>
    </row>
    <row r="413" spans="1:14" ht="16" customHeight="1" x14ac:dyDescent="0.15">
      <c r="A413" s="75" t="s">
        <v>219</v>
      </c>
      <c r="B413" s="88" t="s">
        <v>355</v>
      </c>
      <c r="C413" s="88" t="s">
        <v>360</v>
      </c>
      <c r="D413" s="77" t="s">
        <v>68</v>
      </c>
      <c r="E413" s="84">
        <v>700</v>
      </c>
      <c r="F413" s="77">
        <v>13</v>
      </c>
      <c r="G413" s="77" t="s">
        <v>146</v>
      </c>
      <c r="H413" s="88" t="s">
        <v>321</v>
      </c>
      <c r="I413" s="95">
        <v>1</v>
      </c>
      <c r="J413" s="77" t="s">
        <v>62</v>
      </c>
      <c r="K413" s="97">
        <f>IFERROR(IF(LEFT(G413,3)="BTP",INDEX(tblBanThanhPhamMau[Giá/ĐV định lượng],MATCH(G413,tblBanThanhPhamMau[Mã BTP],0)),INDEX(tblNguyenLieuMau[Giá/ĐV định lượng],MATCH(G413,tblNguyenLieuMau[Mã NL],0))),0)</f>
        <v>1500</v>
      </c>
      <c r="L413" s="99">
        <f t="shared" si="6"/>
        <v>1500</v>
      </c>
      <c r="M413" s="77" t="s">
        <v>199</v>
      </c>
      <c r="N413" s="93" t="s">
        <v>147</v>
      </c>
    </row>
    <row r="414" spans="1:14" ht="16" customHeight="1" x14ac:dyDescent="0.15">
      <c r="A414" s="75" t="s">
        <v>220</v>
      </c>
      <c r="B414" s="88" t="s">
        <v>355</v>
      </c>
      <c r="C414" s="88" t="s">
        <v>361</v>
      </c>
      <c r="D414" s="77" t="s">
        <v>67</v>
      </c>
      <c r="E414" s="84">
        <v>500</v>
      </c>
      <c r="F414" s="77">
        <v>1</v>
      </c>
      <c r="G414" s="77" t="s">
        <v>170</v>
      </c>
      <c r="H414" s="88" t="s">
        <v>329</v>
      </c>
      <c r="I414" s="95">
        <v>65</v>
      </c>
      <c r="J414" s="77" t="s">
        <v>10</v>
      </c>
      <c r="K414" s="97">
        <f>IFERROR(IF(LEFT(G414,3)="BTP",INDEX(tblBanThanhPhamMau[Giá/ĐV định lượng],MATCH(G414,tblBanThanhPhamMau[Mã BTP],0)),INDEX(tblNguyenLieuMau[Giá/ĐV định lượng],MATCH(G414,tblNguyenLieuMau[Mã NL],0))),0)</f>
        <v>10.8</v>
      </c>
      <c r="L414" s="99">
        <f t="shared" si="6"/>
        <v>702</v>
      </c>
      <c r="M414" s="77" t="s">
        <v>197</v>
      </c>
      <c r="N414" s="93" t="s">
        <v>198</v>
      </c>
    </row>
    <row r="415" spans="1:14" ht="16" customHeight="1" x14ac:dyDescent="0.15">
      <c r="A415" s="75" t="s">
        <v>220</v>
      </c>
      <c r="B415" s="88" t="s">
        <v>355</v>
      </c>
      <c r="C415" s="88" t="s">
        <v>361</v>
      </c>
      <c r="D415" s="77" t="s">
        <v>67</v>
      </c>
      <c r="E415" s="84">
        <v>500</v>
      </c>
      <c r="F415" s="77">
        <v>2</v>
      </c>
      <c r="G415" s="77" t="s">
        <v>103</v>
      </c>
      <c r="H415" s="88" t="s">
        <v>20</v>
      </c>
      <c r="I415" s="95">
        <v>65</v>
      </c>
      <c r="J415" s="77" t="s">
        <v>10</v>
      </c>
      <c r="K415" s="97">
        <f>IFERROR(IF(LEFT(G415,3)="BTP",INDEX(tblBanThanhPhamMau[Giá/ĐV định lượng],MATCH(G415,tblBanThanhPhamMau[Mã BTP],0)),INDEX(tblNguyenLieuMau[Giá/ĐV định lượng],MATCH(G415,tblNguyenLieuMau[Mã NL],0))),0)</f>
        <v>0</v>
      </c>
      <c r="L415" s="99">
        <f t="shared" si="6"/>
        <v>0</v>
      </c>
      <c r="M415" s="77" t="s">
        <v>199</v>
      </c>
      <c r="N415" s="93" t="s">
        <v>198</v>
      </c>
    </row>
    <row r="416" spans="1:14" ht="16" customHeight="1" x14ac:dyDescent="0.15">
      <c r="A416" s="75" t="s">
        <v>220</v>
      </c>
      <c r="B416" s="88" t="s">
        <v>355</v>
      </c>
      <c r="C416" s="88" t="s">
        <v>361</v>
      </c>
      <c r="D416" s="77" t="s">
        <v>67</v>
      </c>
      <c r="E416" s="84">
        <v>500</v>
      </c>
      <c r="F416" s="77">
        <v>3</v>
      </c>
      <c r="G416" s="77" t="s">
        <v>106</v>
      </c>
      <c r="H416" s="88" t="s">
        <v>25</v>
      </c>
      <c r="I416" s="95">
        <v>25</v>
      </c>
      <c r="J416" s="77" t="s">
        <v>10</v>
      </c>
      <c r="K416" s="97">
        <f>IFERROR(IF(LEFT(G416,3)="BTP",INDEX(tblBanThanhPhamMau[Giá/ĐV định lượng],MATCH(G416,tblBanThanhPhamMau[Mã BTP],0)),INDEX(tblNguyenLieuMau[Giá/ĐV định lượng],MATCH(G416,tblNguyenLieuMau[Mã NL],0))),0)</f>
        <v>19.600000000000001</v>
      </c>
      <c r="L416" s="99">
        <f t="shared" si="6"/>
        <v>490.00000000000006</v>
      </c>
      <c r="M416" s="77" t="s">
        <v>199</v>
      </c>
      <c r="N416" s="93" t="s">
        <v>198</v>
      </c>
    </row>
    <row r="417" spans="1:14" ht="16" customHeight="1" x14ac:dyDescent="0.15">
      <c r="A417" s="75" t="s">
        <v>220</v>
      </c>
      <c r="B417" s="88" t="s">
        <v>355</v>
      </c>
      <c r="C417" s="88" t="s">
        <v>361</v>
      </c>
      <c r="D417" s="77" t="s">
        <v>67</v>
      </c>
      <c r="E417" s="84">
        <v>500</v>
      </c>
      <c r="F417" s="77">
        <v>4</v>
      </c>
      <c r="G417" s="77" t="s">
        <v>88</v>
      </c>
      <c r="H417" s="88" t="s">
        <v>9</v>
      </c>
      <c r="I417" s="95">
        <v>10</v>
      </c>
      <c r="J417" s="77" t="s">
        <v>10</v>
      </c>
      <c r="K417" s="97">
        <f>IFERROR(IF(LEFT(G417,3)="BTP",INDEX(tblBanThanhPhamMau[Giá/ĐV định lượng],MATCH(G417,tblBanThanhPhamMau[Mã BTP],0)),INDEX(tblNguyenLieuMau[Giá/ĐV định lượng],MATCH(G417,tblNguyenLieuMau[Mã NL],0))),0)</f>
        <v>189.33333333333334</v>
      </c>
      <c r="L417" s="99">
        <f t="shared" si="6"/>
        <v>1893.3333333333335</v>
      </c>
      <c r="M417" s="77" t="s">
        <v>199</v>
      </c>
      <c r="N417" s="93" t="s">
        <v>198</v>
      </c>
    </row>
    <row r="418" spans="1:14" ht="16" customHeight="1" x14ac:dyDescent="0.15">
      <c r="A418" s="75" t="s">
        <v>220</v>
      </c>
      <c r="B418" s="88" t="s">
        <v>355</v>
      </c>
      <c r="C418" s="88" t="s">
        <v>361</v>
      </c>
      <c r="D418" s="77" t="s">
        <v>67</v>
      </c>
      <c r="E418" s="84">
        <v>500</v>
      </c>
      <c r="F418" s="77">
        <v>5</v>
      </c>
      <c r="G418" s="77" t="s">
        <v>108</v>
      </c>
      <c r="H418" s="88" t="s">
        <v>29</v>
      </c>
      <c r="I418" s="95">
        <v>60</v>
      </c>
      <c r="J418" s="77" t="s">
        <v>10</v>
      </c>
      <c r="K418" s="97">
        <f>IFERROR(IF(LEFT(G418,3)="BTP",INDEX(tblBanThanhPhamMau[Giá/ĐV định lượng],MATCH(G418,tblBanThanhPhamMau[Mã BTP],0)),INDEX(tblNguyenLieuMau[Giá/ĐV định lượng],MATCH(G418,tblNguyenLieuMau[Mã NL],0))),0)</f>
        <v>70</v>
      </c>
      <c r="L418" s="99">
        <f t="shared" si="6"/>
        <v>4200</v>
      </c>
      <c r="M418" s="77" t="s">
        <v>199</v>
      </c>
      <c r="N418" s="93" t="s">
        <v>198</v>
      </c>
    </row>
    <row r="419" spans="1:14" ht="16" customHeight="1" x14ac:dyDescent="0.15">
      <c r="A419" s="75" t="s">
        <v>220</v>
      </c>
      <c r="B419" s="88" t="s">
        <v>355</v>
      </c>
      <c r="C419" s="88" t="s">
        <v>361</v>
      </c>
      <c r="D419" s="77" t="s">
        <v>67</v>
      </c>
      <c r="E419" s="84">
        <v>500</v>
      </c>
      <c r="F419" s="77">
        <v>6</v>
      </c>
      <c r="G419" s="77" t="s">
        <v>180</v>
      </c>
      <c r="H419" s="88" t="s">
        <v>58</v>
      </c>
      <c r="I419" s="95">
        <v>2</v>
      </c>
      <c r="J419" s="77" t="s">
        <v>28</v>
      </c>
      <c r="K419" s="97">
        <f>IFERROR(IF(LEFT(G419,3)="BTP",INDEX(tblBanThanhPhamMau[Giá/ĐV định lượng],MATCH(G419,tblBanThanhPhamMau[Mã BTP],0)),INDEX(tblNguyenLieuMau[Giá/ĐV định lượng],MATCH(G419,tblNguyenLieuMau[Mã NL],0))),0)</f>
        <v>234.375</v>
      </c>
      <c r="L419" s="99">
        <f t="shared" si="6"/>
        <v>468.75</v>
      </c>
      <c r="M419" s="77" t="s">
        <v>197</v>
      </c>
      <c r="N419" s="93" t="s">
        <v>198</v>
      </c>
    </row>
    <row r="420" spans="1:14" ht="16" customHeight="1" x14ac:dyDescent="0.15">
      <c r="A420" s="75" t="s">
        <v>220</v>
      </c>
      <c r="B420" s="88" t="s">
        <v>355</v>
      </c>
      <c r="C420" s="88" t="s">
        <v>361</v>
      </c>
      <c r="D420" s="77" t="s">
        <v>67</v>
      </c>
      <c r="E420" s="84">
        <v>500</v>
      </c>
      <c r="F420" s="77">
        <v>7</v>
      </c>
      <c r="G420" s="77" t="s">
        <v>155</v>
      </c>
      <c r="H420" s="88" t="s">
        <v>53</v>
      </c>
      <c r="I420" s="95">
        <v>5</v>
      </c>
      <c r="J420" s="77" t="s">
        <v>10</v>
      </c>
      <c r="K420" s="97">
        <f>IFERROR(IF(LEFT(G420,3)="BTP",INDEX(tblBanThanhPhamMau[Giá/ĐV định lượng],MATCH(G420,tblBanThanhPhamMau[Mã BTP],0)),INDEX(tblNguyenLieuMau[Giá/ĐV định lượng],MATCH(G420,tblNguyenLieuMau[Mã NL],0))),0)</f>
        <v>0.21</v>
      </c>
      <c r="L420" s="99">
        <f t="shared" si="6"/>
        <v>1.05</v>
      </c>
      <c r="M420" s="77" t="s">
        <v>197</v>
      </c>
      <c r="N420" s="93" t="s">
        <v>198</v>
      </c>
    </row>
    <row r="421" spans="1:14" ht="16" customHeight="1" x14ac:dyDescent="0.15">
      <c r="A421" s="75" t="s">
        <v>220</v>
      </c>
      <c r="B421" s="88" t="s">
        <v>355</v>
      </c>
      <c r="C421" s="88" t="s">
        <v>361</v>
      </c>
      <c r="D421" s="77" t="s">
        <v>67</v>
      </c>
      <c r="E421" s="84">
        <v>500</v>
      </c>
      <c r="F421" s="77">
        <v>8</v>
      </c>
      <c r="G421" s="77" t="s">
        <v>102</v>
      </c>
      <c r="H421" s="88" t="s">
        <v>21</v>
      </c>
      <c r="I421" s="95">
        <v>200</v>
      </c>
      <c r="J421" s="77" t="s">
        <v>4</v>
      </c>
      <c r="K421" s="97">
        <f>IFERROR(IF(LEFT(G421,3)="BTP",INDEX(tblBanThanhPhamMau[Giá/ĐV định lượng],MATCH(G421,tblBanThanhPhamMau[Mã BTP],0)),INDEX(tblNguyenLieuMau[Giá/ĐV định lượng],MATCH(G421,tblNguyenLieuMau[Mã NL],0))),0)</f>
        <v>1.2222222222222223</v>
      </c>
      <c r="L421" s="99">
        <f t="shared" si="6"/>
        <v>244.44444444444446</v>
      </c>
      <c r="M421" s="77" t="s">
        <v>199</v>
      </c>
      <c r="N421" s="93" t="s">
        <v>198</v>
      </c>
    </row>
    <row r="422" spans="1:14" ht="16" customHeight="1" x14ac:dyDescent="0.15">
      <c r="A422" s="75" t="s">
        <v>220</v>
      </c>
      <c r="B422" s="88" t="s">
        <v>355</v>
      </c>
      <c r="C422" s="88" t="s">
        <v>361</v>
      </c>
      <c r="D422" s="77" t="s">
        <v>67</v>
      </c>
      <c r="E422" s="84">
        <v>500</v>
      </c>
      <c r="F422" s="77">
        <v>9</v>
      </c>
      <c r="G422" s="77" t="s">
        <v>120</v>
      </c>
      <c r="H422" s="88" t="s">
        <v>45</v>
      </c>
      <c r="I422" s="95">
        <v>1</v>
      </c>
      <c r="J422" s="77" t="s">
        <v>28</v>
      </c>
      <c r="K422" s="97">
        <f>IFERROR(IF(LEFT(G422,3)="BTP",INDEX(tblBanThanhPhamMau[Giá/ĐV định lượng],MATCH(G422,tblBanThanhPhamMau[Mã BTP],0)),INDEX(tblNguyenLieuMau[Giá/ĐV định lượng],MATCH(G422,tblNguyenLieuMau[Mã NL],0))),0)</f>
        <v>1794.8666666666666</v>
      </c>
      <c r="L422" s="99">
        <f t="shared" si="6"/>
        <v>1794.8666666666666</v>
      </c>
      <c r="M422" s="77" t="s">
        <v>199</v>
      </c>
      <c r="N422" s="93" t="s">
        <v>198</v>
      </c>
    </row>
    <row r="423" spans="1:14" ht="16" customHeight="1" x14ac:dyDescent="0.15">
      <c r="A423" s="75" t="s">
        <v>220</v>
      </c>
      <c r="B423" s="88" t="s">
        <v>355</v>
      </c>
      <c r="C423" s="88" t="s">
        <v>361</v>
      </c>
      <c r="D423" s="77" t="s">
        <v>67</v>
      </c>
      <c r="E423" s="84">
        <v>500</v>
      </c>
      <c r="F423" s="77">
        <v>10</v>
      </c>
      <c r="G423" s="77" t="s">
        <v>111</v>
      </c>
      <c r="H423" s="88" t="s">
        <v>33</v>
      </c>
      <c r="I423" s="95">
        <v>2</v>
      </c>
      <c r="J423" s="77" t="s">
        <v>32</v>
      </c>
      <c r="K423" s="97">
        <f>IFERROR(IF(LEFT(G423,3)="BTP",INDEX(tblBanThanhPhamMau[Giá/ĐV định lượng],MATCH(G423,tblBanThanhPhamMau[Mã BTP],0)),INDEX(tblNguyenLieuMau[Giá/ĐV định lượng],MATCH(G423,tblNguyenLieuMau[Mã NL],0))),0)</f>
        <v>3150</v>
      </c>
      <c r="L423" s="99">
        <f t="shared" si="6"/>
        <v>6300</v>
      </c>
      <c r="M423" s="77" t="s">
        <v>199</v>
      </c>
      <c r="N423" s="93" t="s">
        <v>198</v>
      </c>
    </row>
    <row r="424" spans="1:14" ht="16" customHeight="1" x14ac:dyDescent="0.15">
      <c r="A424" s="75" t="s">
        <v>220</v>
      </c>
      <c r="B424" s="88" t="s">
        <v>355</v>
      </c>
      <c r="C424" s="88" t="s">
        <v>361</v>
      </c>
      <c r="D424" s="77" t="s">
        <v>67</v>
      </c>
      <c r="E424" s="84">
        <v>500</v>
      </c>
      <c r="F424" s="77">
        <v>11</v>
      </c>
      <c r="G424" s="77" t="s">
        <v>137</v>
      </c>
      <c r="H424" s="88" t="s">
        <v>315</v>
      </c>
      <c r="I424" s="95">
        <v>1</v>
      </c>
      <c r="J424" s="77" t="s">
        <v>62</v>
      </c>
      <c r="K424" s="97">
        <f>IFERROR(IF(LEFT(G424,3)="BTP",INDEX(tblBanThanhPhamMau[Giá/ĐV định lượng],MATCH(G424,tblBanThanhPhamMau[Mã BTP],0)),INDEX(tblNguyenLieuMau[Giá/ĐV định lượng],MATCH(G424,tblNguyenLieuMau[Mã NL],0))),0)</f>
        <v>960</v>
      </c>
      <c r="L424" s="99">
        <f t="shared" si="6"/>
        <v>960</v>
      </c>
      <c r="M424" s="77" t="s">
        <v>199</v>
      </c>
      <c r="N424" s="93" t="s">
        <v>61</v>
      </c>
    </row>
    <row r="425" spans="1:14" ht="16" customHeight="1" x14ac:dyDescent="0.15">
      <c r="A425" s="75" t="s">
        <v>220</v>
      </c>
      <c r="B425" s="88" t="s">
        <v>355</v>
      </c>
      <c r="C425" s="88" t="s">
        <v>361</v>
      </c>
      <c r="D425" s="77" t="s">
        <v>67</v>
      </c>
      <c r="E425" s="84">
        <v>500</v>
      </c>
      <c r="F425" s="77">
        <v>12</v>
      </c>
      <c r="G425" s="77" t="s">
        <v>139</v>
      </c>
      <c r="H425" s="88" t="s">
        <v>63</v>
      </c>
      <c r="I425" s="95">
        <v>1</v>
      </c>
      <c r="J425" s="77" t="s">
        <v>62</v>
      </c>
      <c r="K425" s="97">
        <f>IFERROR(IF(LEFT(G425,3)="BTP",INDEX(tblBanThanhPhamMau[Giá/ĐV định lượng],MATCH(G425,tblBanThanhPhamMau[Mã BTP],0)),INDEX(tblNguyenLieuMau[Giá/ĐV định lượng],MATCH(G425,tblNguyenLieuMau[Mã NL],0))),0)</f>
        <v>650</v>
      </c>
      <c r="L425" s="99">
        <f t="shared" si="6"/>
        <v>650</v>
      </c>
      <c r="M425" s="77" t="s">
        <v>199</v>
      </c>
      <c r="N425" s="93" t="s">
        <v>61</v>
      </c>
    </row>
    <row r="426" spans="1:14" ht="16" customHeight="1" x14ac:dyDescent="0.15">
      <c r="A426" s="75" t="s">
        <v>220</v>
      </c>
      <c r="B426" s="88" t="s">
        <v>355</v>
      </c>
      <c r="C426" s="88" t="s">
        <v>361</v>
      </c>
      <c r="D426" s="77" t="s">
        <v>67</v>
      </c>
      <c r="E426" s="84">
        <v>500</v>
      </c>
      <c r="F426" s="77">
        <v>13</v>
      </c>
      <c r="G426" s="77" t="s">
        <v>144</v>
      </c>
      <c r="H426" s="88" t="s">
        <v>320</v>
      </c>
      <c r="I426" s="95">
        <v>1</v>
      </c>
      <c r="J426" s="77" t="s">
        <v>62</v>
      </c>
      <c r="K426" s="97">
        <f>IFERROR(IF(LEFT(G426,3)="BTP",INDEX(tblBanThanhPhamMau[Giá/ĐV định lượng],MATCH(G426,tblBanThanhPhamMau[Mã BTP],0)),INDEX(tblNguyenLieuMau[Giá/ĐV định lượng],MATCH(G426,tblNguyenLieuMau[Mã NL],0))),0)</f>
        <v>360</v>
      </c>
      <c r="L426" s="99">
        <f t="shared" si="6"/>
        <v>360</v>
      </c>
      <c r="M426" s="77" t="s">
        <v>199</v>
      </c>
      <c r="N426" s="93" t="s">
        <v>61</v>
      </c>
    </row>
    <row r="427" spans="1:14" ht="16" customHeight="1" x14ac:dyDescent="0.15">
      <c r="A427" s="75" t="s">
        <v>220</v>
      </c>
      <c r="B427" s="88" t="s">
        <v>355</v>
      </c>
      <c r="C427" s="88" t="s">
        <v>361</v>
      </c>
      <c r="D427" s="77" t="s">
        <v>67</v>
      </c>
      <c r="E427" s="84">
        <v>500</v>
      </c>
      <c r="F427" s="77">
        <v>14</v>
      </c>
      <c r="G427" s="77" t="s">
        <v>145</v>
      </c>
      <c r="H427" s="88" t="s">
        <v>65</v>
      </c>
      <c r="I427" s="95">
        <v>1</v>
      </c>
      <c r="J427" s="77" t="s">
        <v>62</v>
      </c>
      <c r="K427" s="97">
        <f>IFERROR(IF(LEFT(G427,3)="BTP",INDEX(tblBanThanhPhamMau[Giá/ĐV định lượng],MATCH(G427,tblBanThanhPhamMau[Mã BTP],0)),INDEX(tblNguyenLieuMau[Giá/ĐV định lượng],MATCH(G427,tblNguyenLieuMau[Mã NL],0))),0)</f>
        <v>500</v>
      </c>
      <c r="L427" s="99">
        <f t="shared" si="6"/>
        <v>500</v>
      </c>
      <c r="M427" s="77" t="s">
        <v>199</v>
      </c>
      <c r="N427" s="93" t="s">
        <v>61</v>
      </c>
    </row>
    <row r="428" spans="1:14" ht="16" customHeight="1" x14ac:dyDescent="0.15">
      <c r="A428" s="75" t="s">
        <v>220</v>
      </c>
      <c r="B428" s="88" t="s">
        <v>355</v>
      </c>
      <c r="C428" s="88" t="s">
        <v>361</v>
      </c>
      <c r="D428" s="77" t="s">
        <v>68</v>
      </c>
      <c r="E428" s="84">
        <v>700</v>
      </c>
      <c r="F428" s="77">
        <v>1</v>
      </c>
      <c r="G428" s="77" t="s">
        <v>170</v>
      </c>
      <c r="H428" s="88" t="s">
        <v>329</v>
      </c>
      <c r="I428" s="95">
        <v>85</v>
      </c>
      <c r="J428" s="77" t="s">
        <v>10</v>
      </c>
      <c r="K428" s="97">
        <f>IFERROR(IF(LEFT(G428,3)="BTP",INDEX(tblBanThanhPhamMau[Giá/ĐV định lượng],MATCH(G428,tblBanThanhPhamMau[Mã BTP],0)),INDEX(tblNguyenLieuMau[Giá/ĐV định lượng],MATCH(G428,tblNguyenLieuMau[Mã NL],0))),0)</f>
        <v>10.8</v>
      </c>
      <c r="L428" s="99">
        <f t="shared" si="6"/>
        <v>918.00000000000011</v>
      </c>
      <c r="M428" s="77" t="s">
        <v>197</v>
      </c>
      <c r="N428" s="93" t="s">
        <v>198</v>
      </c>
    </row>
    <row r="429" spans="1:14" ht="16" customHeight="1" x14ac:dyDescent="0.15">
      <c r="A429" s="75" t="s">
        <v>220</v>
      </c>
      <c r="B429" s="88" t="s">
        <v>355</v>
      </c>
      <c r="C429" s="88" t="s">
        <v>361</v>
      </c>
      <c r="D429" s="77" t="s">
        <v>68</v>
      </c>
      <c r="E429" s="84">
        <v>700</v>
      </c>
      <c r="F429" s="77">
        <v>2</v>
      </c>
      <c r="G429" s="77" t="s">
        <v>103</v>
      </c>
      <c r="H429" s="88" t="s">
        <v>20</v>
      </c>
      <c r="I429" s="95">
        <v>85</v>
      </c>
      <c r="J429" s="77" t="s">
        <v>10</v>
      </c>
      <c r="K429" s="97">
        <f>IFERROR(IF(LEFT(G429,3)="BTP",INDEX(tblBanThanhPhamMau[Giá/ĐV định lượng],MATCH(G429,tblBanThanhPhamMau[Mã BTP],0)),INDEX(tblNguyenLieuMau[Giá/ĐV định lượng],MATCH(G429,tblNguyenLieuMau[Mã NL],0))),0)</f>
        <v>0</v>
      </c>
      <c r="L429" s="99">
        <f t="shared" si="6"/>
        <v>0</v>
      </c>
      <c r="M429" s="77" t="s">
        <v>199</v>
      </c>
      <c r="N429" s="93" t="s">
        <v>198</v>
      </c>
    </row>
    <row r="430" spans="1:14" ht="16" customHeight="1" x14ac:dyDescent="0.15">
      <c r="A430" s="75" t="s">
        <v>220</v>
      </c>
      <c r="B430" s="88" t="s">
        <v>355</v>
      </c>
      <c r="C430" s="88" t="s">
        <v>361</v>
      </c>
      <c r="D430" s="77" t="s">
        <v>68</v>
      </c>
      <c r="E430" s="84">
        <v>700</v>
      </c>
      <c r="F430" s="77">
        <v>3</v>
      </c>
      <c r="G430" s="77" t="s">
        <v>106</v>
      </c>
      <c r="H430" s="88" t="s">
        <v>25</v>
      </c>
      <c r="I430" s="95">
        <v>35</v>
      </c>
      <c r="J430" s="77" t="s">
        <v>10</v>
      </c>
      <c r="K430" s="97">
        <f>IFERROR(IF(LEFT(G430,3)="BTP",INDEX(tblBanThanhPhamMau[Giá/ĐV định lượng],MATCH(G430,tblBanThanhPhamMau[Mã BTP],0)),INDEX(tblNguyenLieuMau[Giá/ĐV định lượng],MATCH(G430,tblNguyenLieuMau[Mã NL],0))),0)</f>
        <v>19.600000000000001</v>
      </c>
      <c r="L430" s="99">
        <f t="shared" si="6"/>
        <v>686</v>
      </c>
      <c r="M430" s="77" t="s">
        <v>199</v>
      </c>
      <c r="N430" s="93" t="s">
        <v>198</v>
      </c>
    </row>
    <row r="431" spans="1:14" ht="16" customHeight="1" x14ac:dyDescent="0.15">
      <c r="A431" s="75" t="s">
        <v>220</v>
      </c>
      <c r="B431" s="88" t="s">
        <v>355</v>
      </c>
      <c r="C431" s="88" t="s">
        <v>361</v>
      </c>
      <c r="D431" s="77" t="s">
        <v>68</v>
      </c>
      <c r="E431" s="84">
        <v>700</v>
      </c>
      <c r="F431" s="77">
        <v>4</v>
      </c>
      <c r="G431" s="77" t="s">
        <v>88</v>
      </c>
      <c r="H431" s="88" t="s">
        <v>9</v>
      </c>
      <c r="I431" s="95">
        <v>25</v>
      </c>
      <c r="J431" s="77" t="s">
        <v>10</v>
      </c>
      <c r="K431" s="97">
        <f>IFERROR(IF(LEFT(G431,3)="BTP",INDEX(tblBanThanhPhamMau[Giá/ĐV định lượng],MATCH(G431,tblBanThanhPhamMau[Mã BTP],0)),INDEX(tblNguyenLieuMau[Giá/ĐV định lượng],MATCH(G431,tblNguyenLieuMau[Mã NL],0))),0)</f>
        <v>189.33333333333334</v>
      </c>
      <c r="L431" s="99">
        <f t="shared" si="6"/>
        <v>4733.3333333333339</v>
      </c>
      <c r="M431" s="77" t="s">
        <v>199</v>
      </c>
      <c r="N431" s="93" t="s">
        <v>198</v>
      </c>
    </row>
    <row r="432" spans="1:14" ht="16" customHeight="1" x14ac:dyDescent="0.15">
      <c r="A432" s="75" t="s">
        <v>220</v>
      </c>
      <c r="B432" s="88" t="s">
        <v>355</v>
      </c>
      <c r="C432" s="88" t="s">
        <v>361</v>
      </c>
      <c r="D432" s="77" t="s">
        <v>68</v>
      </c>
      <c r="E432" s="84">
        <v>700</v>
      </c>
      <c r="F432" s="77">
        <v>5</v>
      </c>
      <c r="G432" s="77" t="s">
        <v>108</v>
      </c>
      <c r="H432" s="88" t="s">
        <v>29</v>
      </c>
      <c r="I432" s="95">
        <v>90</v>
      </c>
      <c r="J432" s="77" t="s">
        <v>10</v>
      </c>
      <c r="K432" s="97">
        <f>IFERROR(IF(LEFT(G432,3)="BTP",INDEX(tblBanThanhPhamMau[Giá/ĐV định lượng],MATCH(G432,tblBanThanhPhamMau[Mã BTP],0)),INDEX(tblNguyenLieuMau[Giá/ĐV định lượng],MATCH(G432,tblNguyenLieuMau[Mã NL],0))),0)</f>
        <v>70</v>
      </c>
      <c r="L432" s="99">
        <f t="shared" si="6"/>
        <v>6300</v>
      </c>
      <c r="M432" s="77" t="s">
        <v>199</v>
      </c>
      <c r="N432" s="93" t="s">
        <v>198</v>
      </c>
    </row>
    <row r="433" spans="1:14" ht="16" customHeight="1" x14ac:dyDescent="0.15">
      <c r="A433" s="75" t="s">
        <v>220</v>
      </c>
      <c r="B433" s="88" t="s">
        <v>355</v>
      </c>
      <c r="C433" s="88" t="s">
        <v>361</v>
      </c>
      <c r="D433" s="77" t="s">
        <v>68</v>
      </c>
      <c r="E433" s="84">
        <v>700</v>
      </c>
      <c r="F433" s="77">
        <v>6</v>
      </c>
      <c r="G433" s="77" t="s">
        <v>180</v>
      </c>
      <c r="H433" s="88" t="s">
        <v>58</v>
      </c>
      <c r="I433" s="95">
        <v>3</v>
      </c>
      <c r="J433" s="77" t="s">
        <v>28</v>
      </c>
      <c r="K433" s="97">
        <f>IFERROR(IF(LEFT(G433,3)="BTP",INDEX(tblBanThanhPhamMau[Giá/ĐV định lượng],MATCH(G433,tblBanThanhPhamMau[Mã BTP],0)),INDEX(tblNguyenLieuMau[Giá/ĐV định lượng],MATCH(G433,tblNguyenLieuMau[Mã NL],0))),0)</f>
        <v>234.375</v>
      </c>
      <c r="L433" s="99">
        <f t="shared" si="6"/>
        <v>703.125</v>
      </c>
      <c r="M433" s="77" t="s">
        <v>197</v>
      </c>
      <c r="N433" s="93" t="s">
        <v>198</v>
      </c>
    </row>
    <row r="434" spans="1:14" ht="16" customHeight="1" x14ac:dyDescent="0.15">
      <c r="A434" s="75" t="s">
        <v>220</v>
      </c>
      <c r="B434" s="88" t="s">
        <v>355</v>
      </c>
      <c r="C434" s="88" t="s">
        <v>361</v>
      </c>
      <c r="D434" s="77" t="s">
        <v>68</v>
      </c>
      <c r="E434" s="84">
        <v>700</v>
      </c>
      <c r="F434" s="77">
        <v>7</v>
      </c>
      <c r="G434" s="77" t="s">
        <v>155</v>
      </c>
      <c r="H434" s="88" t="s">
        <v>53</v>
      </c>
      <c r="I434" s="95">
        <v>5</v>
      </c>
      <c r="J434" s="77" t="s">
        <v>10</v>
      </c>
      <c r="K434" s="97">
        <f>IFERROR(IF(LEFT(G434,3)="BTP",INDEX(tblBanThanhPhamMau[Giá/ĐV định lượng],MATCH(G434,tblBanThanhPhamMau[Mã BTP],0)),INDEX(tblNguyenLieuMau[Giá/ĐV định lượng],MATCH(G434,tblNguyenLieuMau[Mã NL],0))),0)</f>
        <v>0.21</v>
      </c>
      <c r="L434" s="99">
        <f t="shared" si="6"/>
        <v>1.05</v>
      </c>
      <c r="M434" s="77" t="s">
        <v>197</v>
      </c>
      <c r="N434" s="93" t="s">
        <v>198</v>
      </c>
    </row>
    <row r="435" spans="1:14" ht="16" customHeight="1" x14ac:dyDescent="0.15">
      <c r="A435" s="75" t="s">
        <v>220</v>
      </c>
      <c r="B435" s="88" t="s">
        <v>355</v>
      </c>
      <c r="C435" s="88" t="s">
        <v>361</v>
      </c>
      <c r="D435" s="77" t="s">
        <v>68</v>
      </c>
      <c r="E435" s="84">
        <v>700</v>
      </c>
      <c r="F435" s="77">
        <v>8</v>
      </c>
      <c r="G435" s="77" t="s">
        <v>102</v>
      </c>
      <c r="H435" s="88" t="s">
        <v>21</v>
      </c>
      <c r="I435" s="95">
        <v>300</v>
      </c>
      <c r="J435" s="77" t="s">
        <v>4</v>
      </c>
      <c r="K435" s="97">
        <f>IFERROR(IF(LEFT(G435,3)="BTP",INDEX(tblBanThanhPhamMau[Giá/ĐV định lượng],MATCH(G435,tblBanThanhPhamMau[Mã BTP],0)),INDEX(tblNguyenLieuMau[Giá/ĐV định lượng],MATCH(G435,tblNguyenLieuMau[Mã NL],0))),0)</f>
        <v>1.2222222222222223</v>
      </c>
      <c r="L435" s="99">
        <f t="shared" si="6"/>
        <v>366.66666666666669</v>
      </c>
      <c r="M435" s="77" t="s">
        <v>199</v>
      </c>
      <c r="N435" s="93" t="s">
        <v>198</v>
      </c>
    </row>
    <row r="436" spans="1:14" ht="16" customHeight="1" x14ac:dyDescent="0.15">
      <c r="A436" s="75" t="s">
        <v>220</v>
      </c>
      <c r="B436" s="88" t="s">
        <v>355</v>
      </c>
      <c r="C436" s="88" t="s">
        <v>361</v>
      </c>
      <c r="D436" s="77" t="s">
        <v>68</v>
      </c>
      <c r="E436" s="84">
        <v>700</v>
      </c>
      <c r="F436" s="77">
        <v>9</v>
      </c>
      <c r="G436" s="77" t="s">
        <v>120</v>
      </c>
      <c r="H436" s="88" t="s">
        <v>45</v>
      </c>
      <c r="I436" s="95">
        <v>1</v>
      </c>
      <c r="J436" s="77" t="s">
        <v>28</v>
      </c>
      <c r="K436" s="97">
        <f>IFERROR(IF(LEFT(G436,3)="BTP",INDEX(tblBanThanhPhamMau[Giá/ĐV định lượng],MATCH(G436,tblBanThanhPhamMau[Mã BTP],0)),INDEX(tblNguyenLieuMau[Giá/ĐV định lượng],MATCH(G436,tblNguyenLieuMau[Mã NL],0))),0)</f>
        <v>1794.8666666666666</v>
      </c>
      <c r="L436" s="99">
        <f t="shared" si="6"/>
        <v>1794.8666666666666</v>
      </c>
      <c r="M436" s="77" t="s">
        <v>199</v>
      </c>
      <c r="N436" s="93" t="s">
        <v>198</v>
      </c>
    </row>
    <row r="437" spans="1:14" ht="16" customHeight="1" x14ac:dyDescent="0.15">
      <c r="A437" s="75" t="s">
        <v>220</v>
      </c>
      <c r="B437" s="88" t="s">
        <v>355</v>
      </c>
      <c r="C437" s="88" t="s">
        <v>361</v>
      </c>
      <c r="D437" s="77" t="s">
        <v>68</v>
      </c>
      <c r="E437" s="84">
        <v>700</v>
      </c>
      <c r="F437" s="77">
        <v>10</v>
      </c>
      <c r="G437" s="77" t="s">
        <v>111</v>
      </c>
      <c r="H437" s="88" t="s">
        <v>33</v>
      </c>
      <c r="I437" s="95">
        <v>2</v>
      </c>
      <c r="J437" s="77" t="s">
        <v>32</v>
      </c>
      <c r="K437" s="97">
        <f>IFERROR(IF(LEFT(G437,3)="BTP",INDEX(tblBanThanhPhamMau[Giá/ĐV định lượng],MATCH(G437,tblBanThanhPhamMau[Mã BTP],0)),INDEX(tblNguyenLieuMau[Giá/ĐV định lượng],MATCH(G437,tblNguyenLieuMau[Mã NL],0))),0)</f>
        <v>3150</v>
      </c>
      <c r="L437" s="99">
        <f t="shared" si="6"/>
        <v>6300</v>
      </c>
      <c r="M437" s="77" t="s">
        <v>199</v>
      </c>
      <c r="N437" s="93" t="s">
        <v>198</v>
      </c>
    </row>
    <row r="438" spans="1:14" ht="16" customHeight="1" x14ac:dyDescent="0.15">
      <c r="A438" s="75" t="s">
        <v>220</v>
      </c>
      <c r="B438" s="88" t="s">
        <v>355</v>
      </c>
      <c r="C438" s="88" t="s">
        <v>361</v>
      </c>
      <c r="D438" s="77" t="s">
        <v>68</v>
      </c>
      <c r="E438" s="84">
        <v>700</v>
      </c>
      <c r="F438" s="77">
        <v>11</v>
      </c>
      <c r="G438" s="77" t="s">
        <v>138</v>
      </c>
      <c r="H438" s="88" t="s">
        <v>316</v>
      </c>
      <c r="I438" s="95">
        <v>1</v>
      </c>
      <c r="J438" s="77" t="s">
        <v>62</v>
      </c>
      <c r="K438" s="97">
        <f>IFERROR(IF(LEFT(G438,3)="BTP",INDEX(tblBanThanhPhamMau[Giá/ĐV định lượng],MATCH(G438,tblBanThanhPhamMau[Mã BTP],0)),INDEX(tblNguyenLieuMau[Giá/ĐV định lượng],MATCH(G438,tblNguyenLieuMau[Mã NL],0))),0)</f>
        <v>1360</v>
      </c>
      <c r="L438" s="99">
        <f t="shared" si="6"/>
        <v>1360</v>
      </c>
      <c r="M438" s="77" t="s">
        <v>199</v>
      </c>
      <c r="N438" s="93" t="s">
        <v>61</v>
      </c>
    </row>
    <row r="439" spans="1:14" ht="16" customHeight="1" x14ac:dyDescent="0.15">
      <c r="A439" s="75" t="s">
        <v>220</v>
      </c>
      <c r="B439" s="88" t="s">
        <v>355</v>
      </c>
      <c r="C439" s="88" t="s">
        <v>361</v>
      </c>
      <c r="D439" s="77" t="s">
        <v>68</v>
      </c>
      <c r="E439" s="84">
        <v>700</v>
      </c>
      <c r="F439" s="77">
        <v>12</v>
      </c>
      <c r="G439" s="77" t="s">
        <v>139</v>
      </c>
      <c r="H439" s="88" t="s">
        <v>63</v>
      </c>
      <c r="I439" s="95">
        <v>1</v>
      </c>
      <c r="J439" s="77" t="s">
        <v>62</v>
      </c>
      <c r="K439" s="97">
        <f>IFERROR(IF(LEFT(G439,3)="BTP",INDEX(tblBanThanhPhamMau[Giá/ĐV định lượng],MATCH(G439,tblBanThanhPhamMau[Mã BTP],0)),INDEX(tblNguyenLieuMau[Giá/ĐV định lượng],MATCH(G439,tblNguyenLieuMau[Mã NL],0))),0)</f>
        <v>650</v>
      </c>
      <c r="L439" s="99">
        <f t="shared" si="6"/>
        <v>650</v>
      </c>
      <c r="M439" s="77" t="s">
        <v>199</v>
      </c>
      <c r="N439" s="93" t="s">
        <v>61</v>
      </c>
    </row>
    <row r="440" spans="1:14" ht="16" customHeight="1" x14ac:dyDescent="0.15">
      <c r="A440" s="75" t="s">
        <v>220</v>
      </c>
      <c r="B440" s="88" t="s">
        <v>355</v>
      </c>
      <c r="C440" s="88" t="s">
        <v>361</v>
      </c>
      <c r="D440" s="77" t="s">
        <v>68</v>
      </c>
      <c r="E440" s="84">
        <v>700</v>
      </c>
      <c r="F440" s="77">
        <v>13</v>
      </c>
      <c r="G440" s="77" t="s">
        <v>144</v>
      </c>
      <c r="H440" s="88" t="s">
        <v>320</v>
      </c>
      <c r="I440" s="95">
        <v>1</v>
      </c>
      <c r="J440" s="77" t="s">
        <v>62</v>
      </c>
      <c r="K440" s="97">
        <f>IFERROR(IF(LEFT(G440,3)="BTP",INDEX(tblBanThanhPhamMau[Giá/ĐV định lượng],MATCH(G440,tblBanThanhPhamMau[Mã BTP],0)),INDEX(tblNguyenLieuMau[Giá/ĐV định lượng],MATCH(G440,tblNguyenLieuMau[Mã NL],0))),0)</f>
        <v>360</v>
      </c>
      <c r="L440" s="99">
        <f t="shared" si="6"/>
        <v>360</v>
      </c>
      <c r="M440" s="77" t="s">
        <v>199</v>
      </c>
      <c r="N440" s="93" t="s">
        <v>61</v>
      </c>
    </row>
    <row r="441" spans="1:14" ht="16" customHeight="1" x14ac:dyDescent="0.15">
      <c r="A441" s="75" t="s">
        <v>220</v>
      </c>
      <c r="B441" s="88" t="s">
        <v>355</v>
      </c>
      <c r="C441" s="88" t="s">
        <v>361</v>
      </c>
      <c r="D441" s="77" t="s">
        <v>68</v>
      </c>
      <c r="E441" s="84">
        <v>700</v>
      </c>
      <c r="F441" s="77">
        <v>14</v>
      </c>
      <c r="G441" s="77" t="s">
        <v>145</v>
      </c>
      <c r="H441" s="88" t="s">
        <v>65</v>
      </c>
      <c r="I441" s="95">
        <v>1</v>
      </c>
      <c r="J441" s="77" t="s">
        <v>62</v>
      </c>
      <c r="K441" s="97">
        <f>IFERROR(IF(LEFT(G441,3)="BTP",INDEX(tblBanThanhPhamMau[Giá/ĐV định lượng],MATCH(G441,tblBanThanhPhamMau[Mã BTP],0)),INDEX(tblNguyenLieuMau[Giá/ĐV định lượng],MATCH(G441,tblNguyenLieuMau[Mã NL],0))),0)</f>
        <v>500</v>
      </c>
      <c r="L441" s="99">
        <f t="shared" si="6"/>
        <v>500</v>
      </c>
      <c r="M441" s="77" t="s">
        <v>199</v>
      </c>
      <c r="N441" s="93" t="s">
        <v>61</v>
      </c>
    </row>
    <row r="442" spans="1:14" ht="16" customHeight="1" x14ac:dyDescent="0.15">
      <c r="A442" s="75" t="s">
        <v>220</v>
      </c>
      <c r="B442" s="88" t="s">
        <v>355</v>
      </c>
      <c r="C442" s="88" t="s">
        <v>361</v>
      </c>
      <c r="D442" s="77" t="s">
        <v>68</v>
      </c>
      <c r="E442" s="84">
        <v>700</v>
      </c>
      <c r="F442" s="77">
        <v>15</v>
      </c>
      <c r="G442" s="77" t="s">
        <v>146</v>
      </c>
      <c r="H442" s="88" t="s">
        <v>321</v>
      </c>
      <c r="I442" s="95">
        <v>1</v>
      </c>
      <c r="J442" s="77" t="s">
        <v>62</v>
      </c>
      <c r="K442" s="97">
        <f>IFERROR(IF(LEFT(G442,3)="BTP",INDEX(tblBanThanhPhamMau[Giá/ĐV định lượng],MATCH(G442,tblBanThanhPhamMau[Mã BTP],0)),INDEX(tblNguyenLieuMau[Giá/ĐV định lượng],MATCH(G442,tblNguyenLieuMau[Mã NL],0))),0)</f>
        <v>1500</v>
      </c>
      <c r="L442" s="99">
        <f t="shared" si="6"/>
        <v>1500</v>
      </c>
      <c r="M442" s="77" t="s">
        <v>199</v>
      </c>
      <c r="N442" s="93" t="s">
        <v>147</v>
      </c>
    </row>
    <row r="443" spans="1:14" ht="16" customHeight="1" x14ac:dyDescent="0.15">
      <c r="A443" s="75" t="s">
        <v>221</v>
      </c>
      <c r="B443" s="88" t="s">
        <v>362</v>
      </c>
      <c r="C443" s="88" t="s">
        <v>363</v>
      </c>
      <c r="D443" s="77" t="s">
        <v>68</v>
      </c>
      <c r="E443" s="84">
        <v>500</v>
      </c>
      <c r="F443" s="77">
        <v>1</v>
      </c>
      <c r="G443" s="77" t="s">
        <v>128</v>
      </c>
      <c r="H443" s="88" t="s">
        <v>310</v>
      </c>
      <c r="I443" s="95">
        <v>4</v>
      </c>
      <c r="J443" s="77" t="s">
        <v>4</v>
      </c>
      <c r="K443" s="97">
        <f>IFERROR(IF(LEFT(G443,3)="BTP",INDEX(tblBanThanhPhamMau[Giá/ĐV định lượng],MATCH(G443,tblBanThanhPhamMau[Mã BTP],0)),INDEX(tblNguyenLieuMau[Giá/ĐV định lượng],MATCH(G443,tblNguyenLieuMau[Mã NL],0))),0)</f>
        <v>1300</v>
      </c>
      <c r="L443" s="99">
        <f t="shared" si="6"/>
        <v>5200</v>
      </c>
      <c r="M443" s="77" t="s">
        <v>199</v>
      </c>
      <c r="N443" s="93" t="s">
        <v>198</v>
      </c>
    </row>
    <row r="444" spans="1:14" ht="16" customHeight="1" x14ac:dyDescent="0.15">
      <c r="A444" s="75" t="s">
        <v>221</v>
      </c>
      <c r="B444" s="88" t="s">
        <v>362</v>
      </c>
      <c r="C444" s="88" t="s">
        <v>363</v>
      </c>
      <c r="D444" s="77" t="s">
        <v>68</v>
      </c>
      <c r="E444" s="84">
        <v>500</v>
      </c>
      <c r="F444" s="77">
        <v>2</v>
      </c>
      <c r="G444" s="77" t="s">
        <v>104</v>
      </c>
      <c r="H444" s="88" t="s">
        <v>22</v>
      </c>
      <c r="I444" s="95">
        <v>40</v>
      </c>
      <c r="J444" s="77" t="s">
        <v>10</v>
      </c>
      <c r="K444" s="97">
        <f>IFERROR(IF(LEFT(G444,3)="BTP",INDEX(tblBanThanhPhamMau[Giá/ĐV định lượng],MATCH(G444,tblBanThanhPhamMau[Mã BTP],0)),INDEX(tblNguyenLieuMau[Giá/ĐV định lượng],MATCH(G444,tblNguyenLieuMau[Mã NL],0))),0)</f>
        <v>0</v>
      </c>
      <c r="L444" s="99">
        <f t="shared" si="6"/>
        <v>0</v>
      </c>
      <c r="M444" s="77" t="s">
        <v>199</v>
      </c>
      <c r="N444" s="93" t="s">
        <v>198</v>
      </c>
    </row>
    <row r="445" spans="1:14" ht="16" customHeight="1" x14ac:dyDescent="0.15">
      <c r="A445" s="75" t="s">
        <v>221</v>
      </c>
      <c r="B445" s="88" t="s">
        <v>362</v>
      </c>
      <c r="C445" s="88" t="s">
        <v>363</v>
      </c>
      <c r="D445" s="77" t="s">
        <v>68</v>
      </c>
      <c r="E445" s="84">
        <v>500</v>
      </c>
      <c r="F445" s="77">
        <v>3</v>
      </c>
      <c r="G445" s="77" t="s">
        <v>100</v>
      </c>
      <c r="H445" s="88" t="s">
        <v>19</v>
      </c>
      <c r="I445" s="95">
        <v>100</v>
      </c>
      <c r="J445" s="77" t="s">
        <v>4</v>
      </c>
      <c r="K445" s="97">
        <f>IFERROR(IF(LEFT(G445,3)="BTP",INDEX(tblBanThanhPhamMau[Giá/ĐV định lượng],MATCH(G445,tblBanThanhPhamMau[Mã BTP],0)),INDEX(tblNguyenLieuMau[Giá/ĐV định lượng],MATCH(G445,tblNguyenLieuMau[Mã NL],0))),0)</f>
        <v>27</v>
      </c>
      <c r="L445" s="99">
        <f t="shared" si="6"/>
        <v>2700</v>
      </c>
      <c r="M445" s="77" t="s">
        <v>199</v>
      </c>
      <c r="N445" s="93" t="s">
        <v>198</v>
      </c>
    </row>
    <row r="446" spans="1:14" ht="16" customHeight="1" x14ac:dyDescent="0.15">
      <c r="A446" s="75" t="s">
        <v>221</v>
      </c>
      <c r="B446" s="88" t="s">
        <v>362</v>
      </c>
      <c r="C446" s="88" t="s">
        <v>363</v>
      </c>
      <c r="D446" s="77" t="s">
        <v>68</v>
      </c>
      <c r="E446" s="84">
        <v>500</v>
      </c>
      <c r="F446" s="77">
        <v>4</v>
      </c>
      <c r="G446" s="77" t="s">
        <v>99</v>
      </c>
      <c r="H446" s="88" t="s">
        <v>18</v>
      </c>
      <c r="I446" s="95">
        <v>20</v>
      </c>
      <c r="J446" s="77" t="s">
        <v>4</v>
      </c>
      <c r="K446" s="97">
        <f>IFERROR(IF(LEFT(G446,3)="BTP",INDEX(tblBanThanhPhamMau[Giá/ĐV định lượng],MATCH(G446,tblBanThanhPhamMau[Mã BTP],0)),INDEX(tblNguyenLieuMau[Giá/ĐV định lượng],MATCH(G446,tblNguyenLieuMau[Mã NL],0))),0)</f>
        <v>43.613707165109034</v>
      </c>
      <c r="L446" s="99">
        <f t="shared" si="6"/>
        <v>872.27414330218062</v>
      </c>
      <c r="M446" s="77" t="s">
        <v>199</v>
      </c>
      <c r="N446" s="93" t="s">
        <v>198</v>
      </c>
    </row>
    <row r="447" spans="1:14" ht="16" customHeight="1" x14ac:dyDescent="0.15">
      <c r="A447" s="75" t="s">
        <v>221</v>
      </c>
      <c r="B447" s="88" t="s">
        <v>362</v>
      </c>
      <c r="C447" s="88" t="s">
        <v>363</v>
      </c>
      <c r="D447" s="77" t="s">
        <v>68</v>
      </c>
      <c r="E447" s="84">
        <v>500</v>
      </c>
      <c r="F447" s="77">
        <v>5</v>
      </c>
      <c r="G447" s="77" t="s">
        <v>106</v>
      </c>
      <c r="H447" s="88" t="s">
        <v>25</v>
      </c>
      <c r="I447" s="95">
        <v>10</v>
      </c>
      <c r="J447" s="77" t="s">
        <v>10</v>
      </c>
      <c r="K447" s="97">
        <f>IFERROR(IF(LEFT(G447,3)="BTP",INDEX(tblBanThanhPhamMau[Giá/ĐV định lượng],MATCH(G447,tblBanThanhPhamMau[Mã BTP],0)),INDEX(tblNguyenLieuMau[Giá/ĐV định lượng],MATCH(G447,tblNguyenLieuMau[Mã NL],0))),0)</f>
        <v>19.600000000000001</v>
      </c>
      <c r="L447" s="99">
        <f t="shared" si="6"/>
        <v>196</v>
      </c>
      <c r="M447" s="77" t="s">
        <v>199</v>
      </c>
      <c r="N447" s="93" t="s">
        <v>198</v>
      </c>
    </row>
    <row r="448" spans="1:14" ht="16" customHeight="1" x14ac:dyDescent="0.15">
      <c r="A448" s="75" t="s">
        <v>221</v>
      </c>
      <c r="B448" s="88" t="s">
        <v>362</v>
      </c>
      <c r="C448" s="88" t="s">
        <v>363</v>
      </c>
      <c r="D448" s="77" t="s">
        <v>68</v>
      </c>
      <c r="E448" s="84">
        <v>500</v>
      </c>
      <c r="F448" s="77">
        <v>6</v>
      </c>
      <c r="G448" s="77" t="s">
        <v>102</v>
      </c>
      <c r="H448" s="88" t="s">
        <v>21</v>
      </c>
      <c r="I448" s="95">
        <v>200</v>
      </c>
      <c r="J448" s="77" t="s">
        <v>4</v>
      </c>
      <c r="K448" s="97">
        <f>IFERROR(IF(LEFT(G448,3)="BTP",INDEX(tblBanThanhPhamMau[Giá/ĐV định lượng],MATCH(G448,tblBanThanhPhamMau[Mã BTP],0)),INDEX(tblNguyenLieuMau[Giá/ĐV định lượng],MATCH(G448,tblNguyenLieuMau[Mã NL],0))),0)</f>
        <v>1.2222222222222223</v>
      </c>
      <c r="L448" s="99">
        <f t="shared" si="6"/>
        <v>244.44444444444446</v>
      </c>
      <c r="M448" s="77" t="s">
        <v>199</v>
      </c>
      <c r="N448" s="93" t="s">
        <v>198</v>
      </c>
    </row>
    <row r="449" spans="1:14" ht="16" customHeight="1" x14ac:dyDescent="0.15">
      <c r="A449" s="75" t="s">
        <v>221</v>
      </c>
      <c r="B449" s="88" t="s">
        <v>362</v>
      </c>
      <c r="C449" s="88" t="s">
        <v>363</v>
      </c>
      <c r="D449" s="77" t="s">
        <v>68</v>
      </c>
      <c r="E449" s="84">
        <v>500</v>
      </c>
      <c r="F449" s="77">
        <v>7</v>
      </c>
      <c r="G449" s="77" t="s">
        <v>140</v>
      </c>
      <c r="H449" s="88" t="s">
        <v>317</v>
      </c>
      <c r="I449" s="95">
        <v>1</v>
      </c>
      <c r="J449" s="77" t="s">
        <v>62</v>
      </c>
      <c r="K449" s="97">
        <f>IFERROR(IF(LEFT(G449,3)="BTP",INDEX(tblBanThanhPhamMau[Giá/ĐV định lượng],MATCH(G449,tblBanThanhPhamMau[Mã BTP],0)),INDEX(tblNguyenLieuMau[Giá/ĐV định lượng],MATCH(G449,tblNguyenLieuMau[Mã NL],0))),0)</f>
        <v>800</v>
      </c>
      <c r="L449" s="99">
        <f t="shared" si="6"/>
        <v>800</v>
      </c>
      <c r="M449" s="77" t="s">
        <v>199</v>
      </c>
      <c r="N449" s="93" t="s">
        <v>61</v>
      </c>
    </row>
    <row r="450" spans="1:14" ht="16" customHeight="1" x14ac:dyDescent="0.15">
      <c r="A450" s="75" t="s">
        <v>221</v>
      </c>
      <c r="B450" s="88" t="s">
        <v>362</v>
      </c>
      <c r="C450" s="88" t="s">
        <v>363</v>
      </c>
      <c r="D450" s="77" t="s">
        <v>68</v>
      </c>
      <c r="E450" s="84">
        <v>500</v>
      </c>
      <c r="F450" s="77">
        <v>8</v>
      </c>
      <c r="G450" s="77" t="s">
        <v>141</v>
      </c>
      <c r="H450" s="88" t="s">
        <v>318</v>
      </c>
      <c r="I450" s="95">
        <v>1</v>
      </c>
      <c r="J450" s="77" t="s">
        <v>62</v>
      </c>
      <c r="K450" s="97">
        <f>IFERROR(IF(LEFT(G450,3)="BTP",INDEX(tblBanThanhPhamMau[Giá/ĐV định lượng],MATCH(G450,tblBanThanhPhamMau[Mã BTP],0)),INDEX(tblNguyenLieuMau[Giá/ĐV định lượng],MATCH(G450,tblNguyenLieuMau[Mã NL],0))),0)</f>
        <v>250</v>
      </c>
      <c r="L450" s="99">
        <f t="shared" si="6"/>
        <v>250</v>
      </c>
      <c r="M450" s="77" t="s">
        <v>199</v>
      </c>
      <c r="N450" s="93" t="s">
        <v>61</v>
      </c>
    </row>
    <row r="451" spans="1:14" ht="16" customHeight="1" x14ac:dyDescent="0.15">
      <c r="A451" s="75" t="s">
        <v>221</v>
      </c>
      <c r="B451" s="88" t="s">
        <v>362</v>
      </c>
      <c r="C451" s="88" t="s">
        <v>363</v>
      </c>
      <c r="D451" s="77" t="s">
        <v>68</v>
      </c>
      <c r="E451" s="84">
        <v>500</v>
      </c>
      <c r="F451" s="77">
        <v>9</v>
      </c>
      <c r="G451" s="77" t="s">
        <v>143</v>
      </c>
      <c r="H451" s="88" t="s">
        <v>319</v>
      </c>
      <c r="I451" s="95">
        <v>1</v>
      </c>
      <c r="J451" s="77" t="s">
        <v>62</v>
      </c>
      <c r="K451" s="97">
        <f>IFERROR(IF(LEFT(G451,3)="BTP",INDEX(tblBanThanhPhamMau[Giá/ĐV định lượng],MATCH(G451,tblBanThanhPhamMau[Mã BTP],0)),INDEX(tblNguyenLieuMau[Giá/ĐV định lượng],MATCH(G451,tblNguyenLieuMau[Mã NL],0))),0)</f>
        <v>168</v>
      </c>
      <c r="L451" s="99">
        <f t="shared" si="6"/>
        <v>168</v>
      </c>
      <c r="M451" s="77" t="s">
        <v>199</v>
      </c>
      <c r="N451" s="93" t="s">
        <v>61</v>
      </c>
    </row>
    <row r="452" spans="1:14" ht="16" customHeight="1" x14ac:dyDescent="0.15">
      <c r="A452" s="75" t="s">
        <v>222</v>
      </c>
      <c r="B452" s="88" t="s">
        <v>362</v>
      </c>
      <c r="C452" s="88" t="s">
        <v>364</v>
      </c>
      <c r="D452" s="77" t="s">
        <v>68</v>
      </c>
      <c r="E452" s="84">
        <v>500</v>
      </c>
      <c r="F452" s="77">
        <v>1</v>
      </c>
      <c r="G452" s="77" t="s">
        <v>128</v>
      </c>
      <c r="H452" s="88" t="s">
        <v>310</v>
      </c>
      <c r="I452" s="95">
        <v>5</v>
      </c>
      <c r="J452" s="77" t="s">
        <v>4</v>
      </c>
      <c r="K452" s="97">
        <f>IFERROR(IF(LEFT(G452,3)="BTP",INDEX(tblBanThanhPhamMau[Giá/ĐV định lượng],MATCH(G452,tblBanThanhPhamMau[Mã BTP],0)),INDEX(tblNguyenLieuMau[Giá/ĐV định lượng],MATCH(G452,tblNguyenLieuMau[Mã NL],0))),0)</f>
        <v>1300</v>
      </c>
      <c r="L452" s="99">
        <f t="shared" ref="L452:L505" si="7">I452*K452</f>
        <v>6500</v>
      </c>
      <c r="M452" s="77" t="s">
        <v>199</v>
      </c>
      <c r="N452" s="93" t="s">
        <v>198</v>
      </c>
    </row>
    <row r="453" spans="1:14" ht="16" customHeight="1" x14ac:dyDescent="0.15">
      <c r="A453" s="75" t="s">
        <v>222</v>
      </c>
      <c r="B453" s="88" t="s">
        <v>362</v>
      </c>
      <c r="C453" s="88" t="s">
        <v>364</v>
      </c>
      <c r="D453" s="77" t="s">
        <v>68</v>
      </c>
      <c r="E453" s="84">
        <v>500</v>
      </c>
      <c r="F453" s="77">
        <v>2</v>
      </c>
      <c r="G453" s="77" t="s">
        <v>99</v>
      </c>
      <c r="H453" s="88" t="s">
        <v>18</v>
      </c>
      <c r="I453" s="95">
        <v>60</v>
      </c>
      <c r="J453" s="77" t="s">
        <v>4</v>
      </c>
      <c r="K453" s="97">
        <f>IFERROR(IF(LEFT(G453,3)="BTP",INDEX(tblBanThanhPhamMau[Giá/ĐV định lượng],MATCH(G453,tblBanThanhPhamMau[Mã BTP],0)),INDEX(tblNguyenLieuMau[Giá/ĐV định lượng],MATCH(G453,tblNguyenLieuMau[Mã NL],0))),0)</f>
        <v>43.613707165109034</v>
      </c>
      <c r="L453" s="99">
        <f t="shared" si="7"/>
        <v>2616.8224299065419</v>
      </c>
      <c r="M453" s="77" t="s">
        <v>199</v>
      </c>
      <c r="N453" s="93" t="s">
        <v>198</v>
      </c>
    </row>
    <row r="454" spans="1:14" ht="16" customHeight="1" x14ac:dyDescent="0.15">
      <c r="A454" s="75" t="s">
        <v>222</v>
      </c>
      <c r="B454" s="88" t="s">
        <v>362</v>
      </c>
      <c r="C454" s="88" t="s">
        <v>364</v>
      </c>
      <c r="D454" s="77" t="s">
        <v>68</v>
      </c>
      <c r="E454" s="84">
        <v>500</v>
      </c>
      <c r="F454" s="77">
        <v>3</v>
      </c>
      <c r="G454" s="77" t="s">
        <v>109</v>
      </c>
      <c r="H454" s="88" t="s">
        <v>30</v>
      </c>
      <c r="I454" s="95">
        <v>100</v>
      </c>
      <c r="J454" s="77" t="s">
        <v>10</v>
      </c>
      <c r="K454" s="97">
        <f>IFERROR(IF(LEFT(G454,3)="BTP",INDEX(tblBanThanhPhamMau[Giá/ĐV định lượng],MATCH(G454,tblBanThanhPhamMau[Mã BTP],0)),INDEX(tblNguyenLieuMau[Giá/ĐV định lượng],MATCH(G454,tblNguyenLieuMau[Mã NL],0))),0)</f>
        <v>40</v>
      </c>
      <c r="L454" s="99">
        <f t="shared" si="7"/>
        <v>4000</v>
      </c>
      <c r="M454" s="77" t="s">
        <v>199</v>
      </c>
      <c r="N454" s="93" t="s">
        <v>198</v>
      </c>
    </row>
    <row r="455" spans="1:14" ht="16" customHeight="1" x14ac:dyDescent="0.15">
      <c r="A455" s="75" t="s">
        <v>222</v>
      </c>
      <c r="B455" s="88" t="s">
        <v>362</v>
      </c>
      <c r="C455" s="88" t="s">
        <v>364</v>
      </c>
      <c r="D455" s="77" t="s">
        <v>68</v>
      </c>
      <c r="E455" s="84">
        <v>500</v>
      </c>
      <c r="F455" s="77">
        <v>4</v>
      </c>
      <c r="G455" s="77" t="s">
        <v>106</v>
      </c>
      <c r="H455" s="88" t="s">
        <v>25</v>
      </c>
      <c r="I455" s="95">
        <v>10</v>
      </c>
      <c r="J455" s="77" t="s">
        <v>10</v>
      </c>
      <c r="K455" s="97">
        <f>IFERROR(IF(LEFT(G455,3)="BTP",INDEX(tblBanThanhPhamMau[Giá/ĐV định lượng],MATCH(G455,tblBanThanhPhamMau[Mã BTP],0)),INDEX(tblNguyenLieuMau[Giá/ĐV định lượng],MATCH(G455,tblNguyenLieuMau[Mã NL],0))),0)</f>
        <v>19.600000000000001</v>
      </c>
      <c r="L455" s="99">
        <f t="shared" si="7"/>
        <v>196</v>
      </c>
      <c r="M455" s="77" t="s">
        <v>199</v>
      </c>
      <c r="N455" s="93" t="s">
        <v>198</v>
      </c>
    </row>
    <row r="456" spans="1:14" ht="16" customHeight="1" x14ac:dyDescent="0.15">
      <c r="A456" s="75" t="s">
        <v>222</v>
      </c>
      <c r="B456" s="88" t="s">
        <v>362</v>
      </c>
      <c r="C456" s="88" t="s">
        <v>364</v>
      </c>
      <c r="D456" s="77" t="s">
        <v>68</v>
      </c>
      <c r="E456" s="84">
        <v>500</v>
      </c>
      <c r="F456" s="77">
        <v>5</v>
      </c>
      <c r="G456" s="77" t="s">
        <v>102</v>
      </c>
      <c r="H456" s="88" t="s">
        <v>21</v>
      </c>
      <c r="I456" s="95">
        <v>200</v>
      </c>
      <c r="J456" s="77" t="s">
        <v>4</v>
      </c>
      <c r="K456" s="97">
        <f>IFERROR(IF(LEFT(G456,3)="BTP",INDEX(tblBanThanhPhamMau[Giá/ĐV định lượng],MATCH(G456,tblBanThanhPhamMau[Mã BTP],0)),INDEX(tblNguyenLieuMau[Giá/ĐV định lượng],MATCH(G456,tblNguyenLieuMau[Mã NL],0))),0)</f>
        <v>1.2222222222222223</v>
      </c>
      <c r="L456" s="99">
        <f t="shared" si="7"/>
        <v>244.44444444444446</v>
      </c>
      <c r="M456" s="77" t="s">
        <v>199</v>
      </c>
      <c r="N456" s="93" t="s">
        <v>198</v>
      </c>
    </row>
    <row r="457" spans="1:14" ht="16" customHeight="1" x14ac:dyDescent="0.15">
      <c r="A457" s="75" t="s">
        <v>222</v>
      </c>
      <c r="B457" s="88" t="s">
        <v>362</v>
      </c>
      <c r="C457" s="88" t="s">
        <v>364</v>
      </c>
      <c r="D457" s="77" t="s">
        <v>68</v>
      </c>
      <c r="E457" s="84">
        <v>500</v>
      </c>
      <c r="F457" s="77">
        <v>6</v>
      </c>
      <c r="G457" s="77" t="s">
        <v>182</v>
      </c>
      <c r="H457" s="88" t="s">
        <v>60</v>
      </c>
      <c r="I457" s="95">
        <v>50</v>
      </c>
      <c r="J457" s="77" t="s">
        <v>4</v>
      </c>
      <c r="K457" s="97">
        <f>IFERROR(IF(LEFT(G457,3)="BTP",INDEX(tblBanThanhPhamMau[Giá/ĐV định lượng],MATCH(G457,tblBanThanhPhamMau[Mã BTP],0)),INDEX(tblNguyenLieuMau[Giá/ĐV định lượng],MATCH(G457,tblNguyenLieuMau[Mã NL],0))),0)</f>
        <v>146.82499999999999</v>
      </c>
      <c r="L457" s="99">
        <f t="shared" si="7"/>
        <v>7341.2499999999991</v>
      </c>
      <c r="M457" s="77" t="s">
        <v>197</v>
      </c>
      <c r="N457" s="93" t="s">
        <v>198</v>
      </c>
    </row>
    <row r="458" spans="1:14" ht="16" customHeight="1" x14ac:dyDescent="0.15">
      <c r="A458" s="75" t="s">
        <v>222</v>
      </c>
      <c r="B458" s="88" t="s">
        <v>362</v>
      </c>
      <c r="C458" s="88" t="s">
        <v>364</v>
      </c>
      <c r="D458" s="77" t="s">
        <v>68</v>
      </c>
      <c r="E458" s="84">
        <v>500</v>
      </c>
      <c r="F458" s="77">
        <v>7</v>
      </c>
      <c r="G458" s="77" t="s">
        <v>140</v>
      </c>
      <c r="H458" s="88" t="s">
        <v>317</v>
      </c>
      <c r="I458" s="95">
        <v>1</v>
      </c>
      <c r="J458" s="77" t="s">
        <v>62</v>
      </c>
      <c r="K458" s="97">
        <f>IFERROR(IF(LEFT(G458,3)="BTP",INDEX(tblBanThanhPhamMau[Giá/ĐV định lượng],MATCH(G458,tblBanThanhPhamMau[Mã BTP],0)),INDEX(tblNguyenLieuMau[Giá/ĐV định lượng],MATCH(G458,tblNguyenLieuMau[Mã NL],0))),0)</f>
        <v>800</v>
      </c>
      <c r="L458" s="99">
        <f t="shared" si="7"/>
        <v>800</v>
      </c>
      <c r="M458" s="77" t="s">
        <v>199</v>
      </c>
      <c r="N458" s="93" t="s">
        <v>61</v>
      </c>
    </row>
    <row r="459" spans="1:14" ht="16" customHeight="1" x14ac:dyDescent="0.15">
      <c r="A459" s="75" t="s">
        <v>222</v>
      </c>
      <c r="B459" s="88" t="s">
        <v>362</v>
      </c>
      <c r="C459" s="88" t="s">
        <v>364</v>
      </c>
      <c r="D459" s="77" t="s">
        <v>68</v>
      </c>
      <c r="E459" s="84">
        <v>500</v>
      </c>
      <c r="F459" s="77">
        <v>8</v>
      </c>
      <c r="G459" s="77" t="s">
        <v>141</v>
      </c>
      <c r="H459" s="88" t="s">
        <v>318</v>
      </c>
      <c r="I459" s="95">
        <v>1</v>
      </c>
      <c r="J459" s="77" t="s">
        <v>62</v>
      </c>
      <c r="K459" s="97">
        <f>IFERROR(IF(LEFT(G459,3)="BTP",INDEX(tblBanThanhPhamMau[Giá/ĐV định lượng],MATCH(G459,tblBanThanhPhamMau[Mã BTP],0)),INDEX(tblNguyenLieuMau[Giá/ĐV định lượng],MATCH(G459,tblNguyenLieuMau[Mã NL],0))),0)</f>
        <v>250</v>
      </c>
      <c r="L459" s="99">
        <f t="shared" si="7"/>
        <v>250</v>
      </c>
      <c r="M459" s="77" t="s">
        <v>199</v>
      </c>
      <c r="N459" s="93" t="s">
        <v>61</v>
      </c>
    </row>
    <row r="460" spans="1:14" ht="16" customHeight="1" x14ac:dyDescent="0.15">
      <c r="A460" s="75" t="s">
        <v>222</v>
      </c>
      <c r="B460" s="88" t="s">
        <v>362</v>
      </c>
      <c r="C460" s="88" t="s">
        <v>364</v>
      </c>
      <c r="D460" s="77" t="s">
        <v>68</v>
      </c>
      <c r="E460" s="84">
        <v>500</v>
      </c>
      <c r="F460" s="77">
        <v>9</v>
      </c>
      <c r="G460" s="77" t="s">
        <v>143</v>
      </c>
      <c r="H460" s="88" t="s">
        <v>319</v>
      </c>
      <c r="I460" s="95">
        <v>1</v>
      </c>
      <c r="J460" s="77" t="s">
        <v>62</v>
      </c>
      <c r="K460" s="97">
        <f>IFERROR(IF(LEFT(G460,3)="BTP",INDEX(tblBanThanhPhamMau[Giá/ĐV định lượng],MATCH(G460,tblBanThanhPhamMau[Mã BTP],0)),INDEX(tblNguyenLieuMau[Giá/ĐV định lượng],MATCH(G460,tblNguyenLieuMau[Mã NL],0))),0)</f>
        <v>168</v>
      </c>
      <c r="L460" s="99">
        <f t="shared" si="7"/>
        <v>168</v>
      </c>
      <c r="M460" s="77" t="s">
        <v>199</v>
      </c>
      <c r="N460" s="93" t="s">
        <v>61</v>
      </c>
    </row>
    <row r="461" spans="1:14" ht="16" customHeight="1" x14ac:dyDescent="0.15">
      <c r="A461" s="75" t="s">
        <v>223</v>
      </c>
      <c r="B461" s="88" t="s">
        <v>362</v>
      </c>
      <c r="C461" s="88" t="s">
        <v>365</v>
      </c>
      <c r="D461" s="77" t="s">
        <v>68</v>
      </c>
      <c r="E461" s="84">
        <v>500</v>
      </c>
      <c r="F461" s="77">
        <v>1</v>
      </c>
      <c r="G461" s="77" t="s">
        <v>128</v>
      </c>
      <c r="H461" s="88" t="s">
        <v>310</v>
      </c>
      <c r="I461" s="95">
        <v>4</v>
      </c>
      <c r="J461" s="77" t="s">
        <v>4</v>
      </c>
      <c r="K461" s="97">
        <f>IFERROR(IF(LEFT(G461,3)="BTP",INDEX(tblBanThanhPhamMau[Giá/ĐV định lượng],MATCH(G461,tblBanThanhPhamMau[Mã BTP],0)),INDEX(tblNguyenLieuMau[Giá/ĐV định lượng],MATCH(G461,tblNguyenLieuMau[Mã NL],0))),0)</f>
        <v>1300</v>
      </c>
      <c r="L461" s="99">
        <f t="shared" si="7"/>
        <v>5200</v>
      </c>
      <c r="M461" s="77" t="s">
        <v>199</v>
      </c>
      <c r="N461" s="93" t="s">
        <v>198</v>
      </c>
    </row>
    <row r="462" spans="1:14" ht="16" customHeight="1" x14ac:dyDescent="0.15">
      <c r="A462" s="75" t="s">
        <v>223</v>
      </c>
      <c r="B462" s="88" t="s">
        <v>362</v>
      </c>
      <c r="C462" s="88" t="s">
        <v>365</v>
      </c>
      <c r="D462" s="77" t="s">
        <v>68</v>
      </c>
      <c r="E462" s="84">
        <v>500</v>
      </c>
      <c r="F462" s="77">
        <v>2</v>
      </c>
      <c r="G462" s="77" t="s">
        <v>104</v>
      </c>
      <c r="H462" s="88" t="s">
        <v>22</v>
      </c>
      <c r="I462" s="95">
        <v>40</v>
      </c>
      <c r="J462" s="77" t="s">
        <v>10</v>
      </c>
      <c r="K462" s="97">
        <f>IFERROR(IF(LEFT(G462,3)="BTP",INDEX(tblBanThanhPhamMau[Giá/ĐV định lượng],MATCH(G462,tblBanThanhPhamMau[Mã BTP],0)),INDEX(tblNguyenLieuMau[Giá/ĐV định lượng],MATCH(G462,tblNguyenLieuMau[Mã NL],0))),0)</f>
        <v>0</v>
      </c>
      <c r="L462" s="99">
        <f t="shared" si="7"/>
        <v>0</v>
      </c>
      <c r="M462" s="77" t="s">
        <v>199</v>
      </c>
      <c r="N462" s="93" t="s">
        <v>198</v>
      </c>
    </row>
    <row r="463" spans="1:14" ht="16" customHeight="1" x14ac:dyDescent="0.15">
      <c r="A463" s="75" t="s">
        <v>223</v>
      </c>
      <c r="B463" s="88" t="s">
        <v>362</v>
      </c>
      <c r="C463" s="88" t="s">
        <v>365</v>
      </c>
      <c r="D463" s="77" t="s">
        <v>68</v>
      </c>
      <c r="E463" s="84">
        <v>500</v>
      </c>
      <c r="F463" s="77">
        <v>3</v>
      </c>
      <c r="G463" s="77" t="s">
        <v>100</v>
      </c>
      <c r="H463" s="88" t="s">
        <v>19</v>
      </c>
      <c r="I463" s="95">
        <v>100</v>
      </c>
      <c r="J463" s="77" t="s">
        <v>4</v>
      </c>
      <c r="K463" s="97">
        <f>IFERROR(IF(LEFT(G463,3)="BTP",INDEX(tblBanThanhPhamMau[Giá/ĐV định lượng],MATCH(G463,tblBanThanhPhamMau[Mã BTP],0)),INDEX(tblNguyenLieuMau[Giá/ĐV định lượng],MATCH(G463,tblNguyenLieuMau[Mã NL],0))),0)</f>
        <v>27</v>
      </c>
      <c r="L463" s="99">
        <f t="shared" si="7"/>
        <v>2700</v>
      </c>
      <c r="M463" s="77" t="s">
        <v>199</v>
      </c>
      <c r="N463" s="93" t="s">
        <v>198</v>
      </c>
    </row>
    <row r="464" spans="1:14" ht="16" customHeight="1" x14ac:dyDescent="0.15">
      <c r="A464" s="75" t="s">
        <v>223</v>
      </c>
      <c r="B464" s="88" t="s">
        <v>362</v>
      </c>
      <c r="C464" s="88" t="s">
        <v>365</v>
      </c>
      <c r="D464" s="77" t="s">
        <v>68</v>
      </c>
      <c r="E464" s="84">
        <v>500</v>
      </c>
      <c r="F464" s="77">
        <v>4</v>
      </c>
      <c r="G464" s="77" t="s">
        <v>99</v>
      </c>
      <c r="H464" s="88" t="s">
        <v>18</v>
      </c>
      <c r="I464" s="95">
        <v>24</v>
      </c>
      <c r="J464" s="77" t="s">
        <v>4</v>
      </c>
      <c r="K464" s="97">
        <f>IFERROR(IF(LEFT(G464,3)="BTP",INDEX(tblBanThanhPhamMau[Giá/ĐV định lượng],MATCH(G464,tblBanThanhPhamMau[Mã BTP],0)),INDEX(tblNguyenLieuMau[Giá/ĐV định lượng],MATCH(G464,tblNguyenLieuMau[Mã NL],0))),0)</f>
        <v>43.613707165109034</v>
      </c>
      <c r="L464" s="99">
        <f t="shared" si="7"/>
        <v>1046.7289719626169</v>
      </c>
      <c r="M464" s="77" t="s">
        <v>199</v>
      </c>
      <c r="N464" s="93" t="s">
        <v>198</v>
      </c>
    </row>
    <row r="465" spans="1:14" ht="16" customHeight="1" x14ac:dyDescent="0.15">
      <c r="A465" s="75" t="s">
        <v>223</v>
      </c>
      <c r="B465" s="88" t="s">
        <v>362</v>
      </c>
      <c r="C465" s="88" t="s">
        <v>365</v>
      </c>
      <c r="D465" s="77" t="s">
        <v>68</v>
      </c>
      <c r="E465" s="84">
        <v>500</v>
      </c>
      <c r="F465" s="77">
        <v>5</v>
      </c>
      <c r="G465" s="77" t="s">
        <v>106</v>
      </c>
      <c r="H465" s="88" t="s">
        <v>25</v>
      </c>
      <c r="I465" s="95">
        <v>10</v>
      </c>
      <c r="J465" s="77" t="s">
        <v>10</v>
      </c>
      <c r="K465" s="97">
        <f>IFERROR(IF(LEFT(G465,3)="BTP",INDEX(tblBanThanhPhamMau[Giá/ĐV định lượng],MATCH(G465,tblBanThanhPhamMau[Mã BTP],0)),INDEX(tblNguyenLieuMau[Giá/ĐV định lượng],MATCH(G465,tblNguyenLieuMau[Mã NL],0))),0)</f>
        <v>19.600000000000001</v>
      </c>
      <c r="L465" s="99">
        <f t="shared" si="7"/>
        <v>196</v>
      </c>
      <c r="M465" s="77" t="s">
        <v>199</v>
      </c>
      <c r="N465" s="93" t="s">
        <v>198</v>
      </c>
    </row>
    <row r="466" spans="1:14" ht="16" customHeight="1" x14ac:dyDescent="0.15">
      <c r="A466" s="75" t="s">
        <v>223</v>
      </c>
      <c r="B466" s="88" t="s">
        <v>362</v>
      </c>
      <c r="C466" s="88" t="s">
        <v>365</v>
      </c>
      <c r="D466" s="77" t="s">
        <v>68</v>
      </c>
      <c r="E466" s="84">
        <v>500</v>
      </c>
      <c r="F466" s="77">
        <v>6</v>
      </c>
      <c r="G466" s="77" t="s">
        <v>89</v>
      </c>
      <c r="H466" s="88" t="s">
        <v>11</v>
      </c>
      <c r="I466" s="95">
        <v>30</v>
      </c>
      <c r="J466" s="77" t="s">
        <v>4</v>
      </c>
      <c r="K466" s="97">
        <f>IFERROR(IF(LEFT(G466,3)="BTP",INDEX(tblBanThanhPhamMau[Giá/ĐV định lượng],MATCH(G466,tblBanThanhPhamMau[Mã BTP],0)),INDEX(tblNguyenLieuMau[Giá/ĐV định lượng],MATCH(G466,tblNguyenLieuMau[Mã NL],0))),0)</f>
        <v>110</v>
      </c>
      <c r="L466" s="99">
        <f t="shared" si="7"/>
        <v>3300</v>
      </c>
      <c r="M466" s="77" t="s">
        <v>199</v>
      </c>
      <c r="N466" s="93" t="s">
        <v>198</v>
      </c>
    </row>
    <row r="467" spans="1:14" ht="16" customHeight="1" x14ac:dyDescent="0.15">
      <c r="A467" s="75" t="s">
        <v>223</v>
      </c>
      <c r="B467" s="88" t="s">
        <v>362</v>
      </c>
      <c r="C467" s="88" t="s">
        <v>365</v>
      </c>
      <c r="D467" s="77" t="s">
        <v>68</v>
      </c>
      <c r="E467" s="84">
        <v>500</v>
      </c>
      <c r="F467" s="77">
        <v>7</v>
      </c>
      <c r="G467" s="77" t="s">
        <v>102</v>
      </c>
      <c r="H467" s="88" t="s">
        <v>21</v>
      </c>
      <c r="I467" s="95">
        <v>200</v>
      </c>
      <c r="J467" s="77" t="s">
        <v>4</v>
      </c>
      <c r="K467" s="97">
        <f>IFERROR(IF(LEFT(G467,3)="BTP",INDEX(tblBanThanhPhamMau[Giá/ĐV định lượng],MATCH(G467,tblBanThanhPhamMau[Mã BTP],0)),INDEX(tblNguyenLieuMau[Giá/ĐV định lượng],MATCH(G467,tblNguyenLieuMau[Mã NL],0))),0)</f>
        <v>1.2222222222222223</v>
      </c>
      <c r="L467" s="99">
        <f t="shared" si="7"/>
        <v>244.44444444444446</v>
      </c>
      <c r="M467" s="77" t="s">
        <v>199</v>
      </c>
      <c r="N467" s="93" t="s">
        <v>198</v>
      </c>
    </row>
    <row r="468" spans="1:14" ht="16" customHeight="1" x14ac:dyDescent="0.15">
      <c r="A468" s="75" t="s">
        <v>223</v>
      </c>
      <c r="B468" s="88" t="s">
        <v>362</v>
      </c>
      <c r="C468" s="88" t="s">
        <v>365</v>
      </c>
      <c r="D468" s="77" t="s">
        <v>68</v>
      </c>
      <c r="E468" s="84">
        <v>500</v>
      </c>
      <c r="F468" s="77">
        <v>8</v>
      </c>
      <c r="G468" s="77" t="s">
        <v>160</v>
      </c>
      <c r="H468" s="88" t="s">
        <v>324</v>
      </c>
      <c r="I468" s="95">
        <v>30</v>
      </c>
      <c r="J468" s="77" t="s">
        <v>4</v>
      </c>
      <c r="K468" s="97">
        <f>IFERROR(IF(LEFT(G468,3)="BTP",INDEX(tblBanThanhPhamMau[Giá/ĐV định lượng],MATCH(G468,tblBanThanhPhamMau[Mã BTP],0)),INDEX(tblNguyenLieuMau[Giá/ĐV định lượng],MATCH(G468,tblNguyenLieuMau[Mã NL],0))),0)</f>
        <v>96.194117647058818</v>
      </c>
      <c r="L468" s="99">
        <f t="shared" si="7"/>
        <v>2885.8235294117644</v>
      </c>
      <c r="M468" s="77" t="s">
        <v>197</v>
      </c>
      <c r="N468" s="93" t="s">
        <v>198</v>
      </c>
    </row>
    <row r="469" spans="1:14" ht="16" customHeight="1" x14ac:dyDescent="0.15">
      <c r="A469" s="75" t="s">
        <v>223</v>
      </c>
      <c r="B469" s="88" t="s">
        <v>362</v>
      </c>
      <c r="C469" s="88" t="s">
        <v>365</v>
      </c>
      <c r="D469" s="77" t="s">
        <v>68</v>
      </c>
      <c r="E469" s="84">
        <v>500</v>
      </c>
      <c r="F469" s="77">
        <v>9</v>
      </c>
      <c r="G469" s="77" t="s">
        <v>140</v>
      </c>
      <c r="H469" s="88" t="s">
        <v>317</v>
      </c>
      <c r="I469" s="95">
        <v>1</v>
      </c>
      <c r="J469" s="77" t="s">
        <v>62</v>
      </c>
      <c r="K469" s="97">
        <f>IFERROR(IF(LEFT(G469,3)="BTP",INDEX(tblBanThanhPhamMau[Giá/ĐV định lượng],MATCH(G469,tblBanThanhPhamMau[Mã BTP],0)),INDEX(tblNguyenLieuMau[Giá/ĐV định lượng],MATCH(G469,tblNguyenLieuMau[Mã NL],0))),0)</f>
        <v>800</v>
      </c>
      <c r="L469" s="99">
        <f t="shared" si="7"/>
        <v>800</v>
      </c>
      <c r="M469" s="77" t="s">
        <v>199</v>
      </c>
      <c r="N469" s="93" t="s">
        <v>61</v>
      </c>
    </row>
    <row r="470" spans="1:14" ht="16" customHeight="1" x14ac:dyDescent="0.15">
      <c r="A470" s="75" t="s">
        <v>223</v>
      </c>
      <c r="B470" s="88" t="s">
        <v>362</v>
      </c>
      <c r="C470" s="88" t="s">
        <v>365</v>
      </c>
      <c r="D470" s="77" t="s">
        <v>68</v>
      </c>
      <c r="E470" s="84">
        <v>500</v>
      </c>
      <c r="F470" s="77">
        <v>10</v>
      </c>
      <c r="G470" s="77" t="s">
        <v>141</v>
      </c>
      <c r="H470" s="88" t="s">
        <v>318</v>
      </c>
      <c r="I470" s="95">
        <v>1</v>
      </c>
      <c r="J470" s="77" t="s">
        <v>62</v>
      </c>
      <c r="K470" s="97">
        <f>IFERROR(IF(LEFT(G470,3)="BTP",INDEX(tblBanThanhPhamMau[Giá/ĐV định lượng],MATCH(G470,tblBanThanhPhamMau[Mã BTP],0)),INDEX(tblNguyenLieuMau[Giá/ĐV định lượng],MATCH(G470,tblNguyenLieuMau[Mã NL],0))),0)</f>
        <v>250</v>
      </c>
      <c r="L470" s="99">
        <f t="shared" si="7"/>
        <v>250</v>
      </c>
      <c r="M470" s="77" t="s">
        <v>199</v>
      </c>
      <c r="N470" s="93" t="s">
        <v>61</v>
      </c>
    </row>
    <row r="471" spans="1:14" ht="16" customHeight="1" x14ac:dyDescent="0.15">
      <c r="A471" s="75" t="s">
        <v>223</v>
      </c>
      <c r="B471" s="88" t="s">
        <v>362</v>
      </c>
      <c r="C471" s="88" t="s">
        <v>365</v>
      </c>
      <c r="D471" s="77" t="s">
        <v>68</v>
      </c>
      <c r="E471" s="84">
        <v>500</v>
      </c>
      <c r="F471" s="77">
        <v>11</v>
      </c>
      <c r="G471" s="77" t="s">
        <v>143</v>
      </c>
      <c r="H471" s="88" t="s">
        <v>319</v>
      </c>
      <c r="I471" s="95">
        <v>1</v>
      </c>
      <c r="J471" s="77" t="s">
        <v>62</v>
      </c>
      <c r="K471" s="97">
        <f>IFERROR(IF(LEFT(G471,3)="BTP",INDEX(tblBanThanhPhamMau[Giá/ĐV định lượng],MATCH(G471,tblBanThanhPhamMau[Mã BTP],0)),INDEX(tblNguyenLieuMau[Giá/ĐV định lượng],MATCH(G471,tblNguyenLieuMau[Mã NL],0))),0)</f>
        <v>168</v>
      </c>
      <c r="L471" s="99">
        <f t="shared" si="7"/>
        <v>168</v>
      </c>
      <c r="M471" s="77" t="s">
        <v>199</v>
      </c>
      <c r="N471" s="93" t="s">
        <v>61</v>
      </c>
    </row>
    <row r="472" spans="1:14" ht="16" customHeight="1" x14ac:dyDescent="0.15">
      <c r="A472" s="75" t="s">
        <v>266</v>
      </c>
      <c r="B472" s="88" t="s">
        <v>355</v>
      </c>
      <c r="C472" s="88" t="s">
        <v>366</v>
      </c>
      <c r="D472" s="77" t="s">
        <v>67</v>
      </c>
      <c r="E472" s="84">
        <v>500</v>
      </c>
      <c r="F472" s="77">
        <v>1</v>
      </c>
      <c r="G472" s="77" t="s">
        <v>170</v>
      </c>
      <c r="H472" s="88" t="s">
        <v>329</v>
      </c>
      <c r="I472" s="95">
        <v>65</v>
      </c>
      <c r="J472" s="77" t="s">
        <v>10</v>
      </c>
      <c r="K472" s="97">
        <f>IFERROR(IF(LEFT(G472,3)="BTP",INDEX(tblBanThanhPhamMau[Giá/ĐV định lượng],MATCH(G472,tblBanThanhPhamMau[Mã BTP],0)),INDEX(tblNguyenLieuMau[Giá/ĐV định lượng],MATCH(G472,tblNguyenLieuMau[Mã NL],0))),0)</f>
        <v>10.8</v>
      </c>
      <c r="L472" s="99">
        <f t="shared" si="7"/>
        <v>702</v>
      </c>
      <c r="M472" s="77" t="s">
        <v>197</v>
      </c>
      <c r="N472" s="93" t="s">
        <v>198</v>
      </c>
    </row>
    <row r="473" spans="1:14" ht="16" customHeight="1" x14ac:dyDescent="0.15">
      <c r="A473" s="75" t="s">
        <v>266</v>
      </c>
      <c r="B473" s="88" t="s">
        <v>355</v>
      </c>
      <c r="C473" s="88" t="s">
        <v>366</v>
      </c>
      <c r="D473" s="77" t="s">
        <v>67</v>
      </c>
      <c r="E473" s="84">
        <v>500</v>
      </c>
      <c r="F473" s="77">
        <v>2</v>
      </c>
      <c r="G473" s="77" t="s">
        <v>103</v>
      </c>
      <c r="H473" s="88" t="s">
        <v>20</v>
      </c>
      <c r="I473" s="95">
        <v>65</v>
      </c>
      <c r="J473" s="77" t="s">
        <v>10</v>
      </c>
      <c r="K473" s="97">
        <f>IFERROR(IF(LEFT(G473,3)="BTP",INDEX(tblBanThanhPhamMau[Giá/ĐV định lượng],MATCH(G473,tblBanThanhPhamMau[Mã BTP],0)),INDEX(tblNguyenLieuMau[Giá/ĐV định lượng],MATCH(G473,tblNguyenLieuMau[Mã NL],0))),0)</f>
        <v>0</v>
      </c>
      <c r="L473" s="99">
        <f t="shared" si="7"/>
        <v>0</v>
      </c>
      <c r="M473" s="77" t="s">
        <v>199</v>
      </c>
      <c r="N473" s="93" t="s">
        <v>198</v>
      </c>
    </row>
    <row r="474" spans="1:14" ht="16" customHeight="1" x14ac:dyDescent="0.15">
      <c r="A474" s="75" t="s">
        <v>266</v>
      </c>
      <c r="B474" s="88" t="s">
        <v>355</v>
      </c>
      <c r="C474" s="88" t="s">
        <v>366</v>
      </c>
      <c r="D474" s="77" t="s">
        <v>67</v>
      </c>
      <c r="E474" s="84">
        <v>500</v>
      </c>
      <c r="F474" s="77">
        <v>3</v>
      </c>
      <c r="G474" s="77" t="s">
        <v>106</v>
      </c>
      <c r="H474" s="88" t="s">
        <v>25</v>
      </c>
      <c r="I474" s="95">
        <v>30</v>
      </c>
      <c r="J474" s="77" t="s">
        <v>10</v>
      </c>
      <c r="K474" s="97">
        <f>IFERROR(IF(LEFT(G474,3)="BTP",INDEX(tblBanThanhPhamMau[Giá/ĐV định lượng],MATCH(G474,tblBanThanhPhamMau[Mã BTP],0)),INDEX(tblNguyenLieuMau[Giá/ĐV định lượng],MATCH(G474,tblNguyenLieuMau[Mã NL],0))),0)</f>
        <v>19.600000000000001</v>
      </c>
      <c r="L474" s="99">
        <f t="shared" si="7"/>
        <v>588</v>
      </c>
      <c r="M474" s="77" t="s">
        <v>199</v>
      </c>
      <c r="N474" s="93" t="s">
        <v>198</v>
      </c>
    </row>
    <row r="475" spans="1:14" ht="16" customHeight="1" x14ac:dyDescent="0.15">
      <c r="A475" s="75" t="s">
        <v>266</v>
      </c>
      <c r="B475" s="88" t="s">
        <v>355</v>
      </c>
      <c r="C475" s="88" t="s">
        <v>366</v>
      </c>
      <c r="D475" s="77" t="s">
        <v>67</v>
      </c>
      <c r="E475" s="84">
        <v>500</v>
      </c>
      <c r="F475" s="77">
        <v>4</v>
      </c>
      <c r="G475" s="77" t="s">
        <v>258</v>
      </c>
      <c r="H475" s="88" t="s">
        <v>260</v>
      </c>
      <c r="I475" s="95">
        <v>1</v>
      </c>
      <c r="J475" s="77" t="s">
        <v>32</v>
      </c>
      <c r="K475" s="97">
        <f>IFERROR(IF(LEFT(G475,3)="BTP",INDEX(tblBanThanhPhamMau[Giá/ĐV định lượng],MATCH(G475,tblBanThanhPhamMau[Mã BTP],0)),INDEX(tblNguyenLieuMau[Giá/ĐV định lượng],MATCH(G475,tblNguyenLieuMau[Mã NL],0))),0)</f>
        <v>3333.3333333333335</v>
      </c>
      <c r="L475" s="99">
        <f t="shared" si="7"/>
        <v>3333.3333333333335</v>
      </c>
      <c r="M475" s="77" t="s">
        <v>199</v>
      </c>
      <c r="N475" s="93" t="s">
        <v>198</v>
      </c>
    </row>
    <row r="476" spans="1:14" ht="16" customHeight="1" x14ac:dyDescent="0.15">
      <c r="A476" s="75" t="s">
        <v>266</v>
      </c>
      <c r="B476" s="88" t="s">
        <v>355</v>
      </c>
      <c r="C476" s="88" t="s">
        <v>366</v>
      </c>
      <c r="D476" s="77" t="s">
        <v>67</v>
      </c>
      <c r="E476" s="84">
        <v>500</v>
      </c>
      <c r="F476" s="77">
        <v>5</v>
      </c>
      <c r="G476" s="77" t="s">
        <v>112</v>
      </c>
      <c r="H476" s="88" t="s">
        <v>35</v>
      </c>
      <c r="I476" s="95">
        <v>0.1</v>
      </c>
      <c r="J476" s="77" t="s">
        <v>32</v>
      </c>
      <c r="K476" s="97">
        <f>IFERROR(IF(LEFT(G476,3)="BTP",INDEX(tblBanThanhPhamMau[Giá/ĐV định lượng],MATCH(G476,tblBanThanhPhamMau[Mã BTP],0)),INDEX(tblNguyenLieuMau[Giá/ĐV định lượng],MATCH(G476,tblNguyenLieuMau[Mã NL],0))),0)</f>
        <v>825</v>
      </c>
      <c r="L476" s="99">
        <f t="shared" si="7"/>
        <v>82.5</v>
      </c>
      <c r="M476" s="77" t="s">
        <v>199</v>
      </c>
      <c r="N476" s="93" t="s">
        <v>198</v>
      </c>
    </row>
    <row r="477" spans="1:14" ht="16" customHeight="1" x14ac:dyDescent="0.15">
      <c r="A477" s="75" t="s">
        <v>266</v>
      </c>
      <c r="B477" s="88" t="s">
        <v>355</v>
      </c>
      <c r="C477" s="88" t="s">
        <v>366</v>
      </c>
      <c r="D477" s="77" t="s">
        <v>67</v>
      </c>
      <c r="E477" s="84">
        <v>500</v>
      </c>
      <c r="F477" s="77">
        <v>6</v>
      </c>
      <c r="G477" s="77" t="s">
        <v>122</v>
      </c>
      <c r="H477" s="88" t="s">
        <v>59</v>
      </c>
      <c r="I477" s="95">
        <v>1</v>
      </c>
      <c r="J477" s="77" t="s">
        <v>32</v>
      </c>
      <c r="K477" s="97">
        <f>IFERROR(IF(LEFT(G477,3)="BTP",INDEX(tblBanThanhPhamMau[Giá/ĐV định lượng],MATCH(G477,tblBanThanhPhamMau[Mã BTP],0)),INDEX(tblNguyenLieuMau[Giá/ĐV định lượng],MATCH(G477,tblNguyenLieuMau[Mã NL],0))),0)</f>
        <v>166.66666666666666</v>
      </c>
      <c r="L477" s="99">
        <f t="shared" si="7"/>
        <v>166.66666666666666</v>
      </c>
      <c r="M477" s="77" t="s">
        <v>199</v>
      </c>
      <c r="N477" s="93" t="s">
        <v>198</v>
      </c>
    </row>
    <row r="478" spans="1:14" ht="16" customHeight="1" x14ac:dyDescent="0.15">
      <c r="A478" s="75" t="s">
        <v>266</v>
      </c>
      <c r="B478" s="88" t="s">
        <v>355</v>
      </c>
      <c r="C478" s="88" t="s">
        <v>366</v>
      </c>
      <c r="D478" s="77" t="s">
        <v>67</v>
      </c>
      <c r="E478" s="84">
        <v>500</v>
      </c>
      <c r="F478" s="77">
        <v>7</v>
      </c>
      <c r="G478" s="77" t="s">
        <v>102</v>
      </c>
      <c r="H478" s="88" t="s">
        <v>21</v>
      </c>
      <c r="I478" s="95">
        <v>200</v>
      </c>
      <c r="J478" s="77" t="s">
        <v>4</v>
      </c>
      <c r="K478" s="97">
        <f>IFERROR(IF(LEFT(G478,3)="BTP",INDEX(tblBanThanhPhamMau[Giá/ĐV định lượng],MATCH(G478,tblBanThanhPhamMau[Mã BTP],0)),INDEX(tblNguyenLieuMau[Giá/ĐV định lượng],MATCH(G478,tblNguyenLieuMau[Mã NL],0))),0)</f>
        <v>1.2222222222222223</v>
      </c>
      <c r="L478" s="99">
        <f t="shared" si="7"/>
        <v>244.44444444444446</v>
      </c>
      <c r="M478" s="77" t="s">
        <v>199</v>
      </c>
      <c r="N478" s="93" t="s">
        <v>198</v>
      </c>
    </row>
    <row r="479" spans="1:14" ht="16" customHeight="1" x14ac:dyDescent="0.15">
      <c r="A479" s="75" t="s">
        <v>266</v>
      </c>
      <c r="B479" s="88" t="s">
        <v>355</v>
      </c>
      <c r="C479" s="88" t="s">
        <v>366</v>
      </c>
      <c r="D479" s="77" t="s">
        <v>67</v>
      </c>
      <c r="E479" s="84">
        <v>500</v>
      </c>
      <c r="F479" s="77">
        <v>8</v>
      </c>
      <c r="G479" s="77" t="s">
        <v>137</v>
      </c>
      <c r="H479" s="88" t="s">
        <v>315</v>
      </c>
      <c r="I479" s="95">
        <v>1</v>
      </c>
      <c r="J479" s="77" t="s">
        <v>62</v>
      </c>
      <c r="K479" s="97">
        <f>IFERROR(IF(LEFT(G479,3)="BTP",INDEX(tblBanThanhPhamMau[Giá/ĐV định lượng],MATCH(G479,tblBanThanhPhamMau[Mã BTP],0)),INDEX(tblNguyenLieuMau[Giá/ĐV định lượng],MATCH(G479,tblNguyenLieuMau[Mã NL],0))),0)</f>
        <v>960</v>
      </c>
      <c r="L479" s="99">
        <f t="shared" si="7"/>
        <v>960</v>
      </c>
      <c r="M479" s="77" t="s">
        <v>199</v>
      </c>
      <c r="N479" s="93" t="s">
        <v>61</v>
      </c>
    </row>
    <row r="480" spans="1:14" ht="16" customHeight="1" x14ac:dyDescent="0.15">
      <c r="A480" s="75" t="s">
        <v>266</v>
      </c>
      <c r="B480" s="88" t="s">
        <v>355</v>
      </c>
      <c r="C480" s="88" t="s">
        <v>366</v>
      </c>
      <c r="D480" s="77" t="s">
        <v>67</v>
      </c>
      <c r="E480" s="84">
        <v>500</v>
      </c>
      <c r="F480" s="77">
        <v>9</v>
      </c>
      <c r="G480" s="77" t="s">
        <v>139</v>
      </c>
      <c r="H480" s="88" t="s">
        <v>63</v>
      </c>
      <c r="I480" s="95">
        <v>1</v>
      </c>
      <c r="J480" s="77" t="s">
        <v>62</v>
      </c>
      <c r="K480" s="97">
        <f>IFERROR(IF(LEFT(G480,3)="BTP",INDEX(tblBanThanhPhamMau[Giá/ĐV định lượng],MATCH(G480,tblBanThanhPhamMau[Mã BTP],0)),INDEX(tblNguyenLieuMau[Giá/ĐV định lượng],MATCH(G480,tblNguyenLieuMau[Mã NL],0))),0)</f>
        <v>650</v>
      </c>
      <c r="L480" s="99">
        <f t="shared" si="7"/>
        <v>650</v>
      </c>
      <c r="M480" s="77" t="s">
        <v>199</v>
      </c>
      <c r="N480" s="93" t="s">
        <v>61</v>
      </c>
    </row>
    <row r="481" spans="1:14" ht="16" customHeight="1" x14ac:dyDescent="0.15">
      <c r="A481" s="75" t="s">
        <v>266</v>
      </c>
      <c r="B481" s="88" t="s">
        <v>355</v>
      </c>
      <c r="C481" s="88" t="s">
        <v>366</v>
      </c>
      <c r="D481" s="77" t="s">
        <v>67</v>
      </c>
      <c r="E481" s="84">
        <v>500</v>
      </c>
      <c r="F481" s="77">
        <v>10</v>
      </c>
      <c r="G481" s="77" t="s">
        <v>144</v>
      </c>
      <c r="H481" s="88" t="s">
        <v>320</v>
      </c>
      <c r="I481" s="95">
        <v>1</v>
      </c>
      <c r="J481" s="77" t="s">
        <v>62</v>
      </c>
      <c r="K481" s="97">
        <f>IFERROR(IF(LEFT(G481,3)="BTP",INDEX(tblBanThanhPhamMau[Giá/ĐV định lượng],MATCH(G481,tblBanThanhPhamMau[Mã BTP],0)),INDEX(tblNguyenLieuMau[Giá/ĐV định lượng],MATCH(G481,tblNguyenLieuMau[Mã NL],0))),0)</f>
        <v>360</v>
      </c>
      <c r="L481" s="99">
        <f t="shared" si="7"/>
        <v>360</v>
      </c>
      <c r="M481" s="77" t="s">
        <v>199</v>
      </c>
      <c r="N481" s="93" t="s">
        <v>61</v>
      </c>
    </row>
    <row r="482" spans="1:14" ht="16" customHeight="1" x14ac:dyDescent="0.15">
      <c r="A482" s="75" t="s">
        <v>266</v>
      </c>
      <c r="B482" s="88" t="s">
        <v>355</v>
      </c>
      <c r="C482" s="88" t="s">
        <v>366</v>
      </c>
      <c r="D482" s="77" t="s">
        <v>67</v>
      </c>
      <c r="E482" s="84">
        <v>500</v>
      </c>
      <c r="F482" s="77">
        <v>11</v>
      </c>
      <c r="G482" s="77" t="s">
        <v>145</v>
      </c>
      <c r="H482" s="88" t="s">
        <v>65</v>
      </c>
      <c r="I482" s="95">
        <v>1</v>
      </c>
      <c r="J482" s="77" t="s">
        <v>62</v>
      </c>
      <c r="K482" s="97">
        <f>IFERROR(IF(LEFT(G482,3)="BTP",INDEX(tblBanThanhPhamMau[Giá/ĐV định lượng],MATCH(G482,tblBanThanhPhamMau[Mã BTP],0)),INDEX(tblNguyenLieuMau[Giá/ĐV định lượng],MATCH(G482,tblNguyenLieuMau[Mã NL],0))),0)</f>
        <v>500</v>
      </c>
      <c r="L482" s="99">
        <f t="shared" si="7"/>
        <v>500</v>
      </c>
      <c r="M482" s="77" t="s">
        <v>199</v>
      </c>
      <c r="N482" s="93" t="s">
        <v>61</v>
      </c>
    </row>
    <row r="483" spans="1:14" ht="16" customHeight="1" x14ac:dyDescent="0.15">
      <c r="A483" s="75" t="s">
        <v>267</v>
      </c>
      <c r="B483" s="88" t="s">
        <v>362</v>
      </c>
      <c r="C483" s="88" t="s">
        <v>367</v>
      </c>
      <c r="D483" s="77" t="s">
        <v>68</v>
      </c>
      <c r="E483" s="84">
        <v>500</v>
      </c>
      <c r="F483" s="77">
        <v>1</v>
      </c>
      <c r="G483" s="77" t="s">
        <v>128</v>
      </c>
      <c r="H483" s="88" t="s">
        <v>310</v>
      </c>
      <c r="I483" s="95">
        <v>3</v>
      </c>
      <c r="J483" s="77" t="s">
        <v>4</v>
      </c>
      <c r="K483" s="97">
        <f>IFERROR(IF(LEFT(G483,3)="BTP",INDEX(tblBanThanhPhamMau[Giá/ĐV định lượng],MATCH(G483,tblBanThanhPhamMau[Mã BTP],0)),INDEX(tblNguyenLieuMau[Giá/ĐV định lượng],MATCH(G483,tblNguyenLieuMau[Mã NL],0))),0)</f>
        <v>1300</v>
      </c>
      <c r="L483" s="99">
        <f t="shared" si="7"/>
        <v>3900</v>
      </c>
      <c r="M483" s="77" t="s">
        <v>199</v>
      </c>
      <c r="N483" s="93" t="s">
        <v>198</v>
      </c>
    </row>
    <row r="484" spans="1:14" ht="16" customHeight="1" x14ac:dyDescent="0.15">
      <c r="A484" s="75" t="s">
        <v>267</v>
      </c>
      <c r="B484" s="88" t="s">
        <v>362</v>
      </c>
      <c r="C484" s="88" t="s">
        <v>367</v>
      </c>
      <c r="D484" s="77" t="s">
        <v>68</v>
      </c>
      <c r="E484" s="84">
        <v>500</v>
      </c>
      <c r="F484" s="77">
        <v>2</v>
      </c>
      <c r="G484" s="77" t="s">
        <v>103</v>
      </c>
      <c r="H484" s="88" t="s">
        <v>20</v>
      </c>
      <c r="I484" s="95">
        <v>50</v>
      </c>
      <c r="J484" s="77" t="s">
        <v>10</v>
      </c>
      <c r="K484" s="97">
        <f>IFERROR(IF(LEFT(G484,3)="BTP",INDEX(tblBanThanhPhamMau[Giá/ĐV định lượng],MATCH(G484,tblBanThanhPhamMau[Mã BTP],0)),INDEX(tblNguyenLieuMau[Giá/ĐV định lượng],MATCH(G484,tblNguyenLieuMau[Mã NL],0))),0)</f>
        <v>0</v>
      </c>
      <c r="L484" s="99">
        <f t="shared" si="7"/>
        <v>0</v>
      </c>
      <c r="M484" s="77" t="s">
        <v>199</v>
      </c>
      <c r="N484" s="93" t="s">
        <v>198</v>
      </c>
    </row>
    <row r="485" spans="1:14" ht="16" customHeight="1" x14ac:dyDescent="0.15">
      <c r="A485" s="75" t="s">
        <v>267</v>
      </c>
      <c r="B485" s="88" t="s">
        <v>362</v>
      </c>
      <c r="C485" s="88" t="s">
        <v>367</v>
      </c>
      <c r="D485" s="77" t="s">
        <v>68</v>
      </c>
      <c r="E485" s="84">
        <v>500</v>
      </c>
      <c r="F485" s="77">
        <v>3</v>
      </c>
      <c r="G485" s="77" t="s">
        <v>99</v>
      </c>
      <c r="H485" s="88" t="s">
        <v>18</v>
      </c>
      <c r="I485" s="95">
        <v>20</v>
      </c>
      <c r="J485" s="77" t="s">
        <v>4</v>
      </c>
      <c r="K485" s="97">
        <f>IFERROR(IF(LEFT(G485,3)="BTP",INDEX(tblBanThanhPhamMau[Giá/ĐV định lượng],MATCH(G485,tblBanThanhPhamMau[Mã BTP],0)),INDEX(tblNguyenLieuMau[Giá/ĐV định lượng],MATCH(G485,tblNguyenLieuMau[Mã NL],0))),0)</f>
        <v>43.613707165109034</v>
      </c>
      <c r="L485" s="99">
        <f t="shared" si="7"/>
        <v>872.27414330218062</v>
      </c>
      <c r="M485" s="77" t="s">
        <v>199</v>
      </c>
      <c r="N485" s="93" t="s">
        <v>198</v>
      </c>
    </row>
    <row r="486" spans="1:14" ht="16" customHeight="1" x14ac:dyDescent="0.15">
      <c r="A486" s="75" t="s">
        <v>267</v>
      </c>
      <c r="B486" s="88" t="s">
        <v>362</v>
      </c>
      <c r="C486" s="88" t="s">
        <v>367</v>
      </c>
      <c r="D486" s="77" t="s">
        <v>68</v>
      </c>
      <c r="E486" s="84">
        <v>500</v>
      </c>
      <c r="F486" s="77">
        <v>4</v>
      </c>
      <c r="G486" s="77" t="s">
        <v>106</v>
      </c>
      <c r="H486" s="88" t="s">
        <v>25</v>
      </c>
      <c r="I486" s="95">
        <v>10</v>
      </c>
      <c r="J486" s="77" t="s">
        <v>10</v>
      </c>
      <c r="K486" s="97">
        <f>IFERROR(IF(LEFT(G486,3)="BTP",INDEX(tblBanThanhPhamMau[Giá/ĐV định lượng],MATCH(G486,tblBanThanhPhamMau[Mã BTP],0)),INDEX(tblNguyenLieuMau[Giá/ĐV định lượng],MATCH(G486,tblNguyenLieuMau[Mã NL],0))),0)</f>
        <v>19.600000000000001</v>
      </c>
      <c r="L486" s="99">
        <f t="shared" si="7"/>
        <v>196</v>
      </c>
      <c r="M486" s="77" t="s">
        <v>199</v>
      </c>
      <c r="N486" s="93" t="s">
        <v>198</v>
      </c>
    </row>
    <row r="487" spans="1:14" ht="16" customHeight="1" x14ac:dyDescent="0.15">
      <c r="A487" s="75" t="s">
        <v>267</v>
      </c>
      <c r="B487" s="88" t="s">
        <v>362</v>
      </c>
      <c r="C487" s="88" t="s">
        <v>367</v>
      </c>
      <c r="D487" s="77" t="s">
        <v>68</v>
      </c>
      <c r="E487" s="84">
        <v>500</v>
      </c>
      <c r="F487" s="77">
        <v>5</v>
      </c>
      <c r="G487" s="77" t="s">
        <v>100</v>
      </c>
      <c r="H487" s="88" t="s">
        <v>19</v>
      </c>
      <c r="I487" s="95">
        <v>120</v>
      </c>
      <c r="J487" s="77" t="s">
        <v>4</v>
      </c>
      <c r="K487" s="97">
        <f>IFERROR(IF(LEFT(G487,3)="BTP",INDEX(tblBanThanhPhamMau[Giá/ĐV định lượng],MATCH(G487,tblBanThanhPhamMau[Mã BTP],0)),INDEX(tblNguyenLieuMau[Giá/ĐV định lượng],MATCH(G487,tblNguyenLieuMau[Mã NL],0))),0)</f>
        <v>27</v>
      </c>
      <c r="L487" s="99">
        <f t="shared" si="7"/>
        <v>3240</v>
      </c>
      <c r="M487" s="77" t="s">
        <v>199</v>
      </c>
      <c r="N487" s="93" t="s">
        <v>198</v>
      </c>
    </row>
    <row r="488" spans="1:14" ht="16" customHeight="1" x14ac:dyDescent="0.15">
      <c r="A488" s="75" t="s">
        <v>267</v>
      </c>
      <c r="B488" s="88" t="s">
        <v>362</v>
      </c>
      <c r="C488" s="88" t="s">
        <v>367</v>
      </c>
      <c r="D488" s="77" t="s">
        <v>68</v>
      </c>
      <c r="E488" s="84">
        <v>500</v>
      </c>
      <c r="F488" s="77">
        <v>6</v>
      </c>
      <c r="G488" s="77" t="s">
        <v>102</v>
      </c>
      <c r="H488" s="88" t="s">
        <v>21</v>
      </c>
      <c r="I488" s="95">
        <v>200</v>
      </c>
      <c r="J488" s="77" t="s">
        <v>4</v>
      </c>
      <c r="K488" s="97">
        <f>IFERROR(IF(LEFT(G488,3)="BTP",INDEX(tblBanThanhPhamMau[Giá/ĐV định lượng],MATCH(G488,tblBanThanhPhamMau[Mã BTP],0)),INDEX(tblNguyenLieuMau[Giá/ĐV định lượng],MATCH(G488,tblNguyenLieuMau[Mã NL],0))),0)</f>
        <v>1.2222222222222223</v>
      </c>
      <c r="L488" s="99">
        <f t="shared" si="7"/>
        <v>244.44444444444446</v>
      </c>
      <c r="M488" s="77" t="s">
        <v>199</v>
      </c>
      <c r="N488" s="93" t="s">
        <v>198</v>
      </c>
    </row>
    <row r="489" spans="1:14" ht="16" customHeight="1" x14ac:dyDescent="0.15">
      <c r="A489" s="75" t="s">
        <v>267</v>
      </c>
      <c r="B489" s="88" t="s">
        <v>362</v>
      </c>
      <c r="C489" s="88" t="s">
        <v>367</v>
      </c>
      <c r="D489" s="77" t="s">
        <v>68</v>
      </c>
      <c r="E489" s="84">
        <v>500</v>
      </c>
      <c r="F489" s="77">
        <v>7</v>
      </c>
      <c r="G489" s="77" t="s">
        <v>261</v>
      </c>
      <c r="H489" s="88" t="s">
        <v>322</v>
      </c>
      <c r="I489" s="95">
        <v>1</v>
      </c>
      <c r="J489" s="77" t="s">
        <v>28</v>
      </c>
      <c r="K489" s="97">
        <f>IFERROR(IF(LEFT(G489,3)="BTP",INDEX(tblBanThanhPhamMau[Giá/ĐV định lượng],MATCH(G489,tblBanThanhPhamMau[Mã BTP],0)),INDEX(tblNguyenLieuMau[Giá/ĐV định lượng],MATCH(G489,tblNguyenLieuMau[Mã NL],0))),0)</f>
        <v>269.23076923076923</v>
      </c>
      <c r="L489" s="99">
        <f t="shared" si="7"/>
        <v>269.23076923076923</v>
      </c>
      <c r="M489" s="77" t="s">
        <v>199</v>
      </c>
      <c r="N489" s="93" t="s">
        <v>198</v>
      </c>
    </row>
    <row r="490" spans="1:14" ht="16" customHeight="1" x14ac:dyDescent="0.15">
      <c r="A490" s="75" t="s">
        <v>267</v>
      </c>
      <c r="B490" s="88" t="s">
        <v>362</v>
      </c>
      <c r="C490" s="88" t="s">
        <v>367</v>
      </c>
      <c r="D490" s="77" t="s">
        <v>68</v>
      </c>
      <c r="E490" s="84">
        <v>500</v>
      </c>
      <c r="F490" s="77">
        <v>8</v>
      </c>
      <c r="G490" s="77" t="s">
        <v>158</v>
      </c>
      <c r="H490" s="88" t="s">
        <v>54</v>
      </c>
      <c r="I490" s="95">
        <v>30</v>
      </c>
      <c r="J490" s="77" t="s">
        <v>4</v>
      </c>
      <c r="K490" s="97">
        <f>IFERROR(IF(LEFT(G490,3)="BTP",INDEX(tblBanThanhPhamMau[Giá/ĐV định lượng],MATCH(G490,tblBanThanhPhamMau[Mã BTP],0)),INDEX(tblNguyenLieuMau[Giá/ĐV định lượng],MATCH(G490,tblNguyenLieuMau[Mã NL],0))),0)</f>
        <v>91.78235294117647</v>
      </c>
      <c r="L490" s="99">
        <f t="shared" si="7"/>
        <v>2753.4705882352941</v>
      </c>
      <c r="M490" s="77" t="s">
        <v>197</v>
      </c>
      <c r="N490" s="93" t="s">
        <v>3</v>
      </c>
    </row>
    <row r="491" spans="1:14" ht="16" customHeight="1" x14ac:dyDescent="0.15">
      <c r="A491" s="75" t="s">
        <v>267</v>
      </c>
      <c r="B491" s="88" t="s">
        <v>362</v>
      </c>
      <c r="C491" s="88" t="s">
        <v>367</v>
      </c>
      <c r="D491" s="77" t="s">
        <v>68</v>
      </c>
      <c r="E491" s="84">
        <v>500</v>
      </c>
      <c r="F491" s="77">
        <v>9</v>
      </c>
      <c r="G491" s="77" t="s">
        <v>261</v>
      </c>
      <c r="H491" s="88" t="s">
        <v>322</v>
      </c>
      <c r="I491" s="95">
        <v>1</v>
      </c>
      <c r="J491" s="77" t="s">
        <v>28</v>
      </c>
      <c r="K491" s="97">
        <f>IFERROR(IF(LEFT(G491,3)="BTP",INDEX(tblBanThanhPhamMau[Giá/ĐV định lượng],MATCH(G491,tblBanThanhPhamMau[Mã BTP],0)),INDEX(tblNguyenLieuMau[Giá/ĐV định lượng],MATCH(G491,tblNguyenLieuMau[Mã NL],0))),0)</f>
        <v>269.23076923076923</v>
      </c>
      <c r="L491" s="99">
        <f t="shared" si="7"/>
        <v>269.23076923076923</v>
      </c>
      <c r="M491" s="77" t="s">
        <v>199</v>
      </c>
      <c r="N491" s="93" t="s">
        <v>3</v>
      </c>
    </row>
    <row r="492" spans="1:14" ht="16" customHeight="1" x14ac:dyDescent="0.15">
      <c r="A492" s="75" t="s">
        <v>267</v>
      </c>
      <c r="B492" s="88" t="s">
        <v>362</v>
      </c>
      <c r="C492" s="88" t="s">
        <v>367</v>
      </c>
      <c r="D492" s="77" t="s">
        <v>68</v>
      </c>
      <c r="E492" s="84">
        <v>500</v>
      </c>
      <c r="F492" s="77">
        <v>10</v>
      </c>
      <c r="G492" s="77" t="s">
        <v>140</v>
      </c>
      <c r="H492" s="88" t="s">
        <v>317</v>
      </c>
      <c r="I492" s="95">
        <v>1</v>
      </c>
      <c r="J492" s="77" t="s">
        <v>62</v>
      </c>
      <c r="K492" s="97">
        <f>IFERROR(IF(LEFT(G492,3)="BTP",INDEX(tblBanThanhPhamMau[Giá/ĐV định lượng],MATCH(G492,tblBanThanhPhamMau[Mã BTP],0)),INDEX(tblNguyenLieuMau[Giá/ĐV định lượng],MATCH(G492,tblNguyenLieuMau[Mã NL],0))),0)</f>
        <v>800</v>
      </c>
      <c r="L492" s="99">
        <f t="shared" si="7"/>
        <v>800</v>
      </c>
      <c r="M492" s="77" t="s">
        <v>199</v>
      </c>
      <c r="N492" s="93" t="s">
        <v>61</v>
      </c>
    </row>
    <row r="493" spans="1:14" ht="16" customHeight="1" x14ac:dyDescent="0.15">
      <c r="A493" s="75" t="s">
        <v>267</v>
      </c>
      <c r="B493" s="88" t="s">
        <v>362</v>
      </c>
      <c r="C493" s="88" t="s">
        <v>367</v>
      </c>
      <c r="D493" s="77" t="s">
        <v>68</v>
      </c>
      <c r="E493" s="84">
        <v>500</v>
      </c>
      <c r="F493" s="77">
        <v>11</v>
      </c>
      <c r="G493" s="77" t="s">
        <v>141</v>
      </c>
      <c r="H493" s="88" t="s">
        <v>318</v>
      </c>
      <c r="I493" s="95">
        <v>1</v>
      </c>
      <c r="J493" s="77" t="s">
        <v>62</v>
      </c>
      <c r="K493" s="97">
        <f>IFERROR(IF(LEFT(G493,3)="BTP",INDEX(tblBanThanhPhamMau[Giá/ĐV định lượng],MATCH(G493,tblBanThanhPhamMau[Mã BTP],0)),INDEX(tblNguyenLieuMau[Giá/ĐV định lượng],MATCH(G493,tblNguyenLieuMau[Mã NL],0))),0)</f>
        <v>250</v>
      </c>
      <c r="L493" s="99">
        <f t="shared" si="7"/>
        <v>250</v>
      </c>
      <c r="M493" s="77" t="s">
        <v>199</v>
      </c>
      <c r="N493" s="93" t="s">
        <v>61</v>
      </c>
    </row>
    <row r="494" spans="1:14" ht="16" customHeight="1" x14ac:dyDescent="0.15">
      <c r="A494" s="75" t="s">
        <v>267</v>
      </c>
      <c r="B494" s="88" t="s">
        <v>362</v>
      </c>
      <c r="C494" s="88" t="s">
        <v>367</v>
      </c>
      <c r="D494" s="77" t="s">
        <v>68</v>
      </c>
      <c r="E494" s="84">
        <v>500</v>
      </c>
      <c r="F494" s="77">
        <v>12</v>
      </c>
      <c r="G494" s="77" t="s">
        <v>143</v>
      </c>
      <c r="H494" s="88" t="s">
        <v>319</v>
      </c>
      <c r="I494" s="95">
        <v>1</v>
      </c>
      <c r="J494" s="77" t="s">
        <v>62</v>
      </c>
      <c r="K494" s="97">
        <f>IFERROR(IF(LEFT(G494,3)="BTP",INDEX(tblBanThanhPhamMau[Giá/ĐV định lượng],MATCH(G494,tblBanThanhPhamMau[Mã BTP],0)),INDEX(tblNguyenLieuMau[Giá/ĐV định lượng],MATCH(G494,tblNguyenLieuMau[Mã NL],0))),0)</f>
        <v>168</v>
      </c>
      <c r="L494" s="99">
        <f t="shared" si="7"/>
        <v>168</v>
      </c>
      <c r="M494" s="77" t="s">
        <v>199</v>
      </c>
      <c r="N494" s="93" t="s">
        <v>61</v>
      </c>
    </row>
    <row r="495" spans="1:14" ht="16" customHeight="1" x14ac:dyDescent="0.15">
      <c r="A495" s="75" t="s">
        <v>266</v>
      </c>
      <c r="B495" s="88" t="s">
        <v>355</v>
      </c>
      <c r="C495" s="88" t="s">
        <v>366</v>
      </c>
      <c r="D495" s="77" t="s">
        <v>68</v>
      </c>
      <c r="E495" s="84">
        <v>700</v>
      </c>
      <c r="F495" s="77">
        <v>1</v>
      </c>
      <c r="G495" s="77" t="s">
        <v>170</v>
      </c>
      <c r="H495" s="88" t="s">
        <v>329</v>
      </c>
      <c r="I495" s="95">
        <v>90</v>
      </c>
      <c r="J495" s="77" t="s">
        <v>10</v>
      </c>
      <c r="K495" s="97">
        <f>IFERROR(IF(LEFT(G495,3)="BTP",INDEX(tblBanThanhPhamMau[Giá/ĐV định lượng],MATCH(G495,tblBanThanhPhamMau[Mã BTP],0)),INDEX(tblNguyenLieuMau[Giá/ĐV định lượng],MATCH(G495,tblNguyenLieuMau[Mã NL],0))),0)</f>
        <v>10.8</v>
      </c>
      <c r="L495" s="99">
        <f t="shared" si="7"/>
        <v>972.00000000000011</v>
      </c>
      <c r="M495" s="77" t="s">
        <v>197</v>
      </c>
      <c r="N495" s="93" t="s">
        <v>198</v>
      </c>
    </row>
    <row r="496" spans="1:14" ht="16" customHeight="1" x14ac:dyDescent="0.15">
      <c r="A496" s="75" t="s">
        <v>266</v>
      </c>
      <c r="B496" s="88" t="s">
        <v>355</v>
      </c>
      <c r="C496" s="88" t="s">
        <v>366</v>
      </c>
      <c r="D496" s="77" t="s">
        <v>68</v>
      </c>
      <c r="E496" s="84">
        <v>700</v>
      </c>
      <c r="F496" s="77">
        <v>2</v>
      </c>
      <c r="G496" s="77" t="s">
        <v>103</v>
      </c>
      <c r="H496" s="88" t="s">
        <v>20</v>
      </c>
      <c r="I496" s="95">
        <v>90</v>
      </c>
      <c r="J496" s="77" t="s">
        <v>10</v>
      </c>
      <c r="K496" s="97">
        <f>IFERROR(IF(LEFT(G496,3)="BTP",INDEX(tblBanThanhPhamMau[Giá/ĐV định lượng],MATCH(G496,tblBanThanhPhamMau[Mã BTP],0)),INDEX(tblNguyenLieuMau[Giá/ĐV định lượng],MATCH(G496,tblNguyenLieuMau[Mã NL],0))),0)</f>
        <v>0</v>
      </c>
      <c r="L496" s="99">
        <f t="shared" si="7"/>
        <v>0</v>
      </c>
      <c r="M496" s="77" t="s">
        <v>199</v>
      </c>
      <c r="N496" s="93" t="s">
        <v>198</v>
      </c>
    </row>
    <row r="497" spans="1:14" ht="16" customHeight="1" x14ac:dyDescent="0.15">
      <c r="A497" s="75" t="s">
        <v>266</v>
      </c>
      <c r="B497" s="88" t="s">
        <v>355</v>
      </c>
      <c r="C497" s="88" t="s">
        <v>366</v>
      </c>
      <c r="D497" s="77" t="s">
        <v>68</v>
      </c>
      <c r="E497" s="84">
        <v>700</v>
      </c>
      <c r="F497" s="77">
        <v>3</v>
      </c>
      <c r="G497" s="77" t="s">
        <v>106</v>
      </c>
      <c r="H497" s="88" t="s">
        <v>25</v>
      </c>
      <c r="I497" s="95">
        <v>40</v>
      </c>
      <c r="J497" s="77" t="s">
        <v>10</v>
      </c>
      <c r="K497" s="97">
        <f>IFERROR(IF(LEFT(G497,3)="BTP",INDEX(tblBanThanhPhamMau[Giá/ĐV định lượng],MATCH(G497,tblBanThanhPhamMau[Mã BTP],0)),INDEX(tblNguyenLieuMau[Giá/ĐV định lượng],MATCH(G497,tblNguyenLieuMau[Mã NL],0))),0)</f>
        <v>19.600000000000001</v>
      </c>
      <c r="L497" s="99">
        <f t="shared" si="7"/>
        <v>784</v>
      </c>
      <c r="M497" s="77" t="s">
        <v>199</v>
      </c>
      <c r="N497" s="93" t="s">
        <v>198</v>
      </c>
    </row>
    <row r="498" spans="1:14" ht="16" customHeight="1" x14ac:dyDescent="0.15">
      <c r="A498" s="75" t="s">
        <v>266</v>
      </c>
      <c r="B498" s="88" t="s">
        <v>355</v>
      </c>
      <c r="C498" s="88" t="s">
        <v>366</v>
      </c>
      <c r="D498" s="77" t="s">
        <v>68</v>
      </c>
      <c r="E498" s="84">
        <v>700</v>
      </c>
      <c r="F498" s="77">
        <v>4</v>
      </c>
      <c r="G498" s="77" t="s">
        <v>258</v>
      </c>
      <c r="H498" s="88" t="s">
        <v>260</v>
      </c>
      <c r="I498" s="95">
        <v>1.5</v>
      </c>
      <c r="J498" s="77" t="s">
        <v>32</v>
      </c>
      <c r="K498" s="97">
        <f>IFERROR(IF(LEFT(G498,3)="BTP",INDEX(tblBanThanhPhamMau[Giá/ĐV định lượng],MATCH(G498,tblBanThanhPhamMau[Mã BTP],0)),INDEX(tblNguyenLieuMau[Giá/ĐV định lượng],MATCH(G498,tblNguyenLieuMau[Mã NL],0))),0)</f>
        <v>3333.3333333333335</v>
      </c>
      <c r="L498" s="99">
        <f t="shared" si="7"/>
        <v>5000</v>
      </c>
      <c r="M498" s="77" t="s">
        <v>199</v>
      </c>
      <c r="N498" s="93" t="s">
        <v>198</v>
      </c>
    </row>
    <row r="499" spans="1:14" ht="16" customHeight="1" x14ac:dyDescent="0.15">
      <c r="A499" s="75" t="s">
        <v>266</v>
      </c>
      <c r="B499" s="88" t="s">
        <v>355</v>
      </c>
      <c r="C499" s="88" t="s">
        <v>366</v>
      </c>
      <c r="D499" s="77" t="s">
        <v>68</v>
      </c>
      <c r="E499" s="84">
        <v>700</v>
      </c>
      <c r="F499" s="77">
        <v>5</v>
      </c>
      <c r="G499" s="77" t="s">
        <v>112</v>
      </c>
      <c r="H499" s="88" t="s">
        <v>35</v>
      </c>
      <c r="I499" s="95">
        <v>0.15</v>
      </c>
      <c r="J499" s="77" t="s">
        <v>32</v>
      </c>
      <c r="K499" s="97">
        <f>IFERROR(IF(LEFT(G499,3)="BTP",INDEX(tblBanThanhPhamMau[Giá/ĐV định lượng],MATCH(G499,tblBanThanhPhamMau[Mã BTP],0)),INDEX(tblNguyenLieuMau[Giá/ĐV định lượng],MATCH(G499,tblNguyenLieuMau[Mã NL],0))),0)</f>
        <v>825</v>
      </c>
      <c r="L499" s="99">
        <f t="shared" si="7"/>
        <v>123.75</v>
      </c>
      <c r="M499" s="77" t="s">
        <v>199</v>
      </c>
      <c r="N499" s="93" t="s">
        <v>198</v>
      </c>
    </row>
    <row r="500" spans="1:14" ht="16" customHeight="1" x14ac:dyDescent="0.15">
      <c r="A500" s="75" t="s">
        <v>266</v>
      </c>
      <c r="B500" s="88" t="s">
        <v>355</v>
      </c>
      <c r="C500" s="88" t="s">
        <v>366</v>
      </c>
      <c r="D500" s="77" t="s">
        <v>68</v>
      </c>
      <c r="E500" s="84">
        <v>700</v>
      </c>
      <c r="F500" s="77">
        <v>6</v>
      </c>
      <c r="G500" s="77" t="s">
        <v>122</v>
      </c>
      <c r="H500" s="88" t="s">
        <v>59</v>
      </c>
      <c r="I500" s="95">
        <v>1.5</v>
      </c>
      <c r="J500" s="77" t="s">
        <v>32</v>
      </c>
      <c r="K500" s="97">
        <f>IFERROR(IF(LEFT(G500,3)="BTP",INDEX(tblBanThanhPhamMau[Giá/ĐV định lượng],MATCH(G500,tblBanThanhPhamMau[Mã BTP],0)),INDEX(tblNguyenLieuMau[Giá/ĐV định lượng],MATCH(G500,tblNguyenLieuMau[Mã NL],0))),0)</f>
        <v>166.66666666666666</v>
      </c>
      <c r="L500" s="99">
        <f t="shared" si="7"/>
        <v>250</v>
      </c>
      <c r="M500" s="77" t="s">
        <v>199</v>
      </c>
      <c r="N500" s="93" t="s">
        <v>198</v>
      </c>
    </row>
    <row r="501" spans="1:14" ht="16" customHeight="1" x14ac:dyDescent="0.15">
      <c r="A501" s="75" t="s">
        <v>266</v>
      </c>
      <c r="B501" s="88" t="s">
        <v>355</v>
      </c>
      <c r="C501" s="88" t="s">
        <v>366</v>
      </c>
      <c r="D501" s="77" t="s">
        <v>68</v>
      </c>
      <c r="E501" s="84">
        <v>700</v>
      </c>
      <c r="F501" s="77">
        <v>7</v>
      </c>
      <c r="G501" s="77" t="s">
        <v>102</v>
      </c>
      <c r="H501" s="88" t="s">
        <v>21</v>
      </c>
      <c r="I501" s="95">
        <v>300</v>
      </c>
      <c r="J501" s="77" t="s">
        <v>4</v>
      </c>
      <c r="K501" s="97">
        <f>IFERROR(IF(LEFT(G501,3)="BTP",INDEX(tblBanThanhPhamMau[Giá/ĐV định lượng],MATCH(G501,tblBanThanhPhamMau[Mã BTP],0)),INDEX(tblNguyenLieuMau[Giá/ĐV định lượng],MATCH(G501,tblNguyenLieuMau[Mã NL],0))),0)</f>
        <v>1.2222222222222223</v>
      </c>
      <c r="L501" s="99">
        <f t="shared" si="7"/>
        <v>366.66666666666669</v>
      </c>
      <c r="M501" s="77" t="s">
        <v>199</v>
      </c>
      <c r="N501" s="93" t="s">
        <v>198</v>
      </c>
    </row>
    <row r="502" spans="1:14" ht="16" customHeight="1" x14ac:dyDescent="0.15">
      <c r="A502" s="75" t="s">
        <v>266</v>
      </c>
      <c r="B502" s="88" t="s">
        <v>355</v>
      </c>
      <c r="C502" s="88" t="s">
        <v>366</v>
      </c>
      <c r="D502" s="77" t="s">
        <v>68</v>
      </c>
      <c r="E502" s="84">
        <v>700</v>
      </c>
      <c r="F502" s="77">
        <v>8</v>
      </c>
      <c r="G502" s="77" t="s">
        <v>138</v>
      </c>
      <c r="H502" s="88" t="s">
        <v>316</v>
      </c>
      <c r="I502" s="95">
        <v>1</v>
      </c>
      <c r="J502" s="77" t="s">
        <v>62</v>
      </c>
      <c r="K502" s="97">
        <f>IFERROR(IF(LEFT(G502,3)="BTP",INDEX(tblBanThanhPhamMau[Giá/ĐV định lượng],MATCH(G502,tblBanThanhPhamMau[Mã BTP],0)),INDEX(tblNguyenLieuMau[Giá/ĐV định lượng],MATCH(G502,tblNguyenLieuMau[Mã NL],0))),0)</f>
        <v>1360</v>
      </c>
      <c r="L502" s="99">
        <f t="shared" si="7"/>
        <v>1360</v>
      </c>
      <c r="M502" s="77" t="s">
        <v>199</v>
      </c>
      <c r="N502" s="93" t="s">
        <v>61</v>
      </c>
    </row>
    <row r="503" spans="1:14" ht="16" customHeight="1" x14ac:dyDescent="0.15">
      <c r="A503" s="75" t="s">
        <v>266</v>
      </c>
      <c r="B503" s="88" t="s">
        <v>355</v>
      </c>
      <c r="C503" s="88" t="s">
        <v>366</v>
      </c>
      <c r="D503" s="77" t="s">
        <v>68</v>
      </c>
      <c r="E503" s="84">
        <v>700</v>
      </c>
      <c r="F503" s="77">
        <v>9</v>
      </c>
      <c r="G503" s="77" t="s">
        <v>139</v>
      </c>
      <c r="H503" s="88" t="s">
        <v>63</v>
      </c>
      <c r="I503" s="95">
        <v>1</v>
      </c>
      <c r="J503" s="77" t="s">
        <v>62</v>
      </c>
      <c r="K503" s="97">
        <f>IFERROR(IF(LEFT(G503,3)="BTP",INDEX(tblBanThanhPhamMau[Giá/ĐV định lượng],MATCH(G503,tblBanThanhPhamMau[Mã BTP],0)),INDEX(tblNguyenLieuMau[Giá/ĐV định lượng],MATCH(G503,tblNguyenLieuMau[Mã NL],0))),0)</f>
        <v>650</v>
      </c>
      <c r="L503" s="99">
        <f t="shared" si="7"/>
        <v>650</v>
      </c>
      <c r="M503" s="77" t="s">
        <v>199</v>
      </c>
      <c r="N503" s="93" t="s">
        <v>61</v>
      </c>
    </row>
    <row r="504" spans="1:14" ht="16" customHeight="1" x14ac:dyDescent="0.15">
      <c r="A504" s="75" t="s">
        <v>266</v>
      </c>
      <c r="B504" s="88" t="s">
        <v>355</v>
      </c>
      <c r="C504" s="88" t="s">
        <v>366</v>
      </c>
      <c r="D504" s="77" t="s">
        <v>68</v>
      </c>
      <c r="E504" s="84">
        <v>700</v>
      </c>
      <c r="F504" s="77">
        <v>10</v>
      </c>
      <c r="G504" s="77" t="s">
        <v>144</v>
      </c>
      <c r="H504" s="88" t="s">
        <v>320</v>
      </c>
      <c r="I504" s="95">
        <v>1</v>
      </c>
      <c r="J504" s="77" t="s">
        <v>62</v>
      </c>
      <c r="K504" s="97">
        <f>IFERROR(IF(LEFT(G504,3)="BTP",INDEX(tblBanThanhPhamMau[Giá/ĐV định lượng],MATCH(G504,tblBanThanhPhamMau[Mã BTP],0)),INDEX(tblNguyenLieuMau[Giá/ĐV định lượng],MATCH(G504,tblNguyenLieuMau[Mã NL],0))),0)</f>
        <v>360</v>
      </c>
      <c r="L504" s="99">
        <f t="shared" si="7"/>
        <v>360</v>
      </c>
      <c r="M504" s="77" t="s">
        <v>199</v>
      </c>
      <c r="N504" s="93" t="s">
        <v>61</v>
      </c>
    </row>
    <row r="505" spans="1:14" ht="16" customHeight="1" x14ac:dyDescent="0.15">
      <c r="A505" s="76" t="s">
        <v>266</v>
      </c>
      <c r="B505" s="89" t="s">
        <v>355</v>
      </c>
      <c r="C505" s="89" t="s">
        <v>366</v>
      </c>
      <c r="D505" s="79" t="s">
        <v>68</v>
      </c>
      <c r="E505" s="85">
        <v>700</v>
      </c>
      <c r="F505" s="79">
        <v>11</v>
      </c>
      <c r="G505" s="79" t="s">
        <v>145</v>
      </c>
      <c r="H505" s="89" t="s">
        <v>65</v>
      </c>
      <c r="I505" s="96">
        <v>1</v>
      </c>
      <c r="J505" s="79" t="s">
        <v>62</v>
      </c>
      <c r="K505" s="98">
        <f>IFERROR(IF(LEFT(G505,3)="BTP",INDEX(tblBanThanhPhamMau[Giá/ĐV định lượng],MATCH(G505,tblBanThanhPhamMau[Mã BTP],0)),INDEX(tblNguyenLieuMau[Giá/ĐV định lượng],MATCH(G505,tblNguyenLieuMau[Mã NL],0))),0)</f>
        <v>500</v>
      </c>
      <c r="L505" s="100">
        <f t="shared" si="7"/>
        <v>500</v>
      </c>
      <c r="M505" s="79" t="s">
        <v>199</v>
      </c>
      <c r="N505" s="94" t="s">
        <v>61</v>
      </c>
    </row>
    <row r="507" spans="1:14" ht="20" customHeight="1" x14ac:dyDescent="0.15">
      <c r="A507" s="74" t="s">
        <v>465</v>
      </c>
      <c r="B507" s="17"/>
      <c r="C507" s="17"/>
      <c r="D507" s="17"/>
      <c r="E507" s="17"/>
      <c r="F507" s="17"/>
      <c r="G507" s="17"/>
      <c r="H507" s="17"/>
      <c r="I507" s="17"/>
      <c r="J507" s="17"/>
      <c r="K507" s="17"/>
      <c r="L507" s="17"/>
      <c r="M507" s="17"/>
      <c r="N507" s="17"/>
    </row>
  </sheetData>
  <pageMargins left="0.7" right="0.7" top="0.75" bottom="0.75" header="0.3" footer="0.3"/>
  <headerFooter>
    <oddFooter>&amp;CBản quyền thuộc về vFnB. Liên hệ 0934 059 951 · vfnb.vn</oddFooter>
  </headerFooter>
  <tableParts count="1">
    <tablePart r:id="rId1"/>
  </tableParts>
</worksheet>
</file>

<file path=xl/worksheets/sheet9.xml><?xml version="1.0" encoding="utf-8"?>
<worksheet xmlns="http://schemas.openxmlformats.org/spreadsheetml/2006/main" xmlns:r="http://schemas.openxmlformats.org/officeDocument/2006/relationships">
  <sheetViews>
    <sheetView workbookViewId="0" showGridLines="0"/>
  </sheetViews>
  <sheetFormatPr defaultRowHeight="18"/>
  <cols>
    <col min="1" max="1" width="120" customWidth="1"/>
  </cols>
  <sheetData>
    <row r="1">
      <c r="A1" t="inlineStr">
        <is>
          <t xml:space="preserve">BẮT ĐẦU 5 PHÚT</t>
        </is>
      </c>
    </row>
    <row r="2">
      <c r="A2" t="inlineStr">
        <is>
          <t xml:space="preserve">Làm đúng 5 bước này với một món, bạn thấy ngay giá vốn và lãi của món đó. Các món khác làm dần sau.</t>
        </is>
      </c>
    </row>
    <row r="4">
      <c r="A4" t="inlineStr">
        <is>
          <t xml:space="preserve">1. Sheet Nguyên liệu: gõ 5 thứ bạn mua nhiều nhất. Mỗi dòng: tên, quy cách (ví dụ 1000), đơn vị (g hoặc ml), giá nhập. Cột Giá/ĐV định lượng tự ra.</t>
        </is>
      </c>
    </row>
    <row r="5">
      <c r="A5" t="inlineStr">
        <is>
          <t xml:space="preserve">2. Sheet Công thức: chọn món bán chạy nhất. Mỗi dòng một nguyên liệu: mã (NL001, BTP001...), định lượng, Loại CP. Ly, nắp, ống hút ghi Loại CP là Packaging.</t>
        </is>
      </c>
    </row>
    <row r="6">
      <c r="A6" t="inlineStr">
        <is>
          <t xml:space="preserve">3. Sheet MENU: thêm một dòng cho món đó: mã món, size, giá bán tại chỗ, giá bán online. Cột % COGS và Cảnh báo tự nhảy.</t>
        </is>
      </c>
    </row>
    <row r="7">
      <c r="A7" t="inlineStr">
        <is>
          <t xml:space="preserve">4. % COGS trên 35% là món đang ăn lãi. Thử giảm định lượng hoặc tăng giá, xem cột đổi thế nào.</t>
        </is>
      </c>
    </row>
    <row r="8">
      <c r="A8" t="inlineStr">
        <is>
          <t xml:space="preserve">5. Ba sheet có chữ (dữ liệu mẫu) là ví dụ một quán nước đầy đủ. Xem cách điền rồi xóa cũng được.</t>
        </is>
      </c>
    </row>
    <row r="10">
      <c r="A10" t="inlineStr">
        <is>
          <t xml:space="preserve">Ô chữ xanh là ô bạn nhập. Ô chữ đen là công thức, đừng gõ đè. Sheet HƯỚNG DẪN có bảng lỗi thường gặp.</t>
        </is>
      </c>
    </row>
    <row r="11">
      <c r="A11" t="inlineStr">
        <is>
          <t xml:space="preserve">Bản này chạy trên Excel 2016 trở lên, Excel trên điện thoại và Google Sheets.</t>
        </is>
      </c>
    </row>
    <row r="12">
      <c r="A12" t="inlineStr">
        <is>
          <t xml:space="preserve">Bản quyền thuộc về vFnB. Liên hệ 0934 059 951 · vfnb.vn</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Views>
    <sheetView workbookViewId="0" showGridLines="0" tabSelected="1">
      <pane ySplit="4" topLeftCell="A5" activePane="bottomLeft" state="frozen"/>
    </sheetView>
  </sheetViews>
  <sheetFormatPr defaultRowHeight="20"/>
  <cols>
    <col min="1" max="1" width="26" customWidth="1"/>
    <col min="2" max="2" width="13" customWidth="1"/>
    <col min="3" max="3" width="14" customWidth="1"/>
    <col min="4" max="4" width="13" customWidth="1"/>
    <col min="5" max="5" width="13" customWidth="1"/>
  </cols>
  <sheetData>
    <row r="1">
      <c r="A1" s="1" t="inlineStr">
        <is>
          <t xml:space="preserve">TÍNH NHANH GIÁ VỐN 1 MÓN, bản cho điện thoại</t>
        </is>
      </c>
    </row>
    <row r="2">
      <c r="A2" s="6" t="inlineStr">
        <is>
          <t xml:space="preserve">Nhập 4 cột xanh cho một món. Cột Thành tiền và phần dưới tự tính. Đủ dùng cho 1 ly, 1 món; bảng đầy đủ ở các sheet sau.</t>
        </is>
      </c>
    </row>
    <row r="4">
      <c r="A4" s="30" t="inlineStr">
        <is>
          <t xml:space="preserve">Nguyên liệu</t>
        </is>
      </c>
      <c r="B4" s="30" t="inlineStr">
        <is>
          <t xml:space="preserve">Giá mua 1 gói (đ)</t>
        </is>
      </c>
      <c r="C4" s="30" t="inlineStr">
        <is>
          <t xml:space="preserve">Gói có bao nhiêu (g, ml, cái)</t>
        </is>
      </c>
      <c r="D4" s="30" t="inlineStr">
        <is>
          <t xml:space="preserve">Món này dùng bao nhiêu</t>
        </is>
      </c>
      <c r="E4" s="30" t="inlineStr">
        <is>
          <t xml:space="preserve">Thành tiền (đ)</t>
        </is>
      </c>
    </row>
    <row r="5">
      <c r="A5" s="78" t="inlineStr">
        <is>
          <t xml:space="preserve">Trà ô long</t>
        </is>
      </c>
      <c r="B5" s="84">
        <v>250000</v>
      </c>
      <c r="C5" s="84">
        <v>500</v>
      </c>
      <c r="D5" s="84">
        <v>8</v>
      </c>
      <c r="E5" s="86">
        <f>IFERROR(B5/C5*D5,0)</f>
      </c>
    </row>
    <row r="6">
      <c r="A6" s="78" t="inlineStr">
        <is>
          <t xml:space="preserve">Sữa tươi</t>
        </is>
      </c>
      <c r="B6" s="84">
        <v>32000</v>
      </c>
      <c r="C6" s="84">
        <v>1000</v>
      </c>
      <c r="D6" s="84">
        <v>100</v>
      </c>
      <c r="E6" s="86">
        <f>IFERROR(B6/C6*D6,0)</f>
      </c>
    </row>
    <row r="7">
      <c r="A7" s="78" t="inlineStr">
        <is>
          <t xml:space="preserve">Đường nước</t>
        </is>
      </c>
      <c r="B7" s="84">
        <v>98000</v>
      </c>
      <c r="C7" s="84">
        <v>5000</v>
      </c>
      <c r="D7" s="84">
        <v>30</v>
      </c>
      <c r="E7" s="86">
        <f>IFERROR(B7/C7*D7,0)</f>
      </c>
    </row>
    <row r="8">
      <c r="A8" s="78" t="inlineStr">
        <is>
          <t xml:space="preserve">Đá</t>
        </is>
      </c>
      <c r="B8" s="84">
        <v>11000</v>
      </c>
      <c r="C8" s="84">
        <v>9000</v>
      </c>
      <c r="D8" s="84">
        <v>150</v>
      </c>
      <c r="E8" s="86">
        <f>IFERROR(B8/C8*D8,0)</f>
      </c>
    </row>
    <row r="9">
      <c r="A9" s="78" t="inlineStr">
        <is>
          <t xml:space="preserve">Ly, nắp, ống hút (1 bộ)</t>
        </is>
      </c>
      <c r="B9" s="84">
        <v>1350</v>
      </c>
      <c r="C9" s="84">
        <v>1</v>
      </c>
      <c r="D9" s="84">
        <v>1</v>
      </c>
      <c r="E9" s="86">
        <f>IFERROR(B9/C9*D9,0)</f>
      </c>
    </row>
    <row r="10">
      <c r="A10" s="78" t="inlineStr">
        <is>
          <t xml:space="preserve"/>
        </is>
      </c>
      <c r="B10" s="84" t="inlineStr">
        <is>
          <t xml:space="preserve"/>
        </is>
      </c>
      <c r="C10" s="84" t="inlineStr">
        <is>
          <t xml:space="preserve"/>
        </is>
      </c>
      <c r="D10" s="84" t="inlineStr">
        <is>
          <t xml:space="preserve"/>
        </is>
      </c>
      <c r="E10" s="86">
        <f>IFERROR(B10/C10*D10,0)</f>
      </c>
    </row>
    <row r="11">
      <c r="A11" s="78" t="inlineStr">
        <is>
          <t xml:space="preserve"/>
        </is>
      </c>
      <c r="B11" s="84" t="inlineStr">
        <is>
          <t xml:space="preserve"/>
        </is>
      </c>
      <c r="C11" s="84" t="inlineStr">
        <is>
          <t xml:space="preserve"/>
        </is>
      </c>
      <c r="D11" s="84" t="inlineStr">
        <is>
          <t xml:space="preserve"/>
        </is>
      </c>
      <c r="E11" s="86">
        <f>IFERROR(B11/C11*D11,0)</f>
      </c>
    </row>
    <row r="12">
      <c r="A12" s="78" t="inlineStr">
        <is>
          <t xml:space="preserve"/>
        </is>
      </c>
      <c r="B12" s="84" t="inlineStr">
        <is>
          <t xml:space="preserve"/>
        </is>
      </c>
      <c r="C12" s="84" t="inlineStr">
        <is>
          <t xml:space="preserve"/>
        </is>
      </c>
      <c r="D12" s="84" t="inlineStr">
        <is>
          <t xml:space="preserve"/>
        </is>
      </c>
      <c r="E12" s="86">
        <f>IFERROR(B12/C12*D12,0)</f>
      </c>
    </row>
    <row r="13">
      <c r="A13" s="78" t="inlineStr">
        <is>
          <t xml:space="preserve"/>
        </is>
      </c>
      <c r="B13" s="84" t="inlineStr">
        <is>
          <t xml:space="preserve"/>
        </is>
      </c>
      <c r="C13" s="84" t="inlineStr">
        <is>
          <t xml:space="preserve"/>
        </is>
      </c>
      <c r="D13" s="84" t="inlineStr">
        <is>
          <t xml:space="preserve"/>
        </is>
      </c>
      <c r="E13" s="86">
        <f>IFERROR(B13/C13*D13,0)</f>
      </c>
    </row>
    <row r="14">
      <c r="A14" s="78" t="inlineStr">
        <is>
          <t xml:space="preserve"/>
        </is>
      </c>
      <c r="B14" s="84" t="inlineStr">
        <is>
          <t xml:space="preserve"/>
        </is>
      </c>
      <c r="C14" s="84" t="inlineStr">
        <is>
          <t xml:space="preserve"/>
        </is>
      </c>
      <c r="D14" s="84" t="inlineStr">
        <is>
          <t xml:space="preserve"/>
        </is>
      </c>
      <c r="E14" s="86">
        <f>IFERROR(B14/C14*D14,0)</f>
      </c>
    </row>
    <row r="15">
      <c r="A15" s="30" t="inlineStr">
        <is>
          <t xml:space="preserve">Cộng nguyên liệu</t>
        </is>
      </c>
      <c r="E15" s="86">
        <f>SUM(E5:E14)</f>
      </c>
    </row>
    <row r="16">
      <c r="A16" s="6" t="inlineStr">
        <is>
          <t xml:space="preserve">Hao hụt (rơi vãi, pha hỏng), %</t>
        </is>
      </c>
      <c r="B16" s="106">
        <v>0.05</v>
      </c>
      <c r="E16" s="86">
        <f>E15*B16</f>
      </c>
    </row>
    <row r="17">
      <c r="A17" s="30" t="inlineStr">
        <is>
          <t xml:space="preserve">GIÁ VỐN 1 MÓN</t>
        </is>
      </c>
      <c r="E17" s="86">
        <f>E15+E16</f>
      </c>
    </row>
    <row r="19">
      <c r="A19" s="78" t="inlineStr">
        <is>
          <t xml:space="preserve">Giá bán tại chỗ (đ)</t>
        </is>
      </c>
      <c r="B19" s="84">
        <v>39000</v>
      </c>
    </row>
    <row r="20">
      <c r="A20" s="6" t="inlineStr">
        <is>
          <t xml:space="preserve">% giá vốn trên giá bán</t>
        </is>
      </c>
      <c r="B20" s="106">
        <f>IFERROR(E17/B19,0)</f>
      </c>
    </row>
    <row r="21">
      <c r="A21" s="6" t="inlineStr">
        <is>
          <t xml:space="preserve">Lãi gộp 1 món bán tại chỗ (đ)</t>
        </is>
      </c>
      <c r="B21" s="86">
        <f>B19-E17</f>
      </c>
    </row>
    <row r="23">
      <c r="A23" s="78" t="inlineStr">
        <is>
          <t xml:space="preserve">Giá bán trên app (đ)</t>
        </is>
      </c>
      <c r="B23" s="84">
        <v>45000</v>
      </c>
    </row>
    <row r="24">
      <c r="A24" s="6" t="inlineStr">
        <is>
          <t xml:space="preserve">Phí app + khuyến mãi, %</t>
        </is>
      </c>
      <c r="B24" s="106">
        <v>0.5</v>
      </c>
    </row>
    <row r="25">
      <c r="A25" s="6" t="inlineStr">
        <is>
          <t xml:space="preserve">Thu về 1 món qua app (đ)</t>
        </is>
      </c>
      <c r="B25" s="86">
        <f>B23*(1-B24)</f>
      </c>
    </row>
    <row r="26">
      <c r="A26" s="6" t="inlineStr">
        <is>
          <t xml:space="preserve">Lãi 1 món qua app (đ)</t>
        </is>
      </c>
      <c r="B26" s="86">
        <f>B25-E17</f>
      </c>
    </row>
    <row r="28">
      <c r="A28" s="30" t="inlineStr">
        <is>
          <t xml:space="preserve">Kết luận</t>
        </is>
      </c>
      <c r="B28" s="40" t="str">
        <f>IF(B19=0,"Nhập giá bán",IF(B20&gt;0.35,"Giá vốn cao, trên 35% giá bán",IF(B26&lt;0,"Bán qua app đang lỗ","Ổn")))</f>
      </c>
    </row>
    <row r="30">
      <c r="A30" s="6" t="inlineStr">
        <is>
          <t xml:space="preserve">Muốn tính cả menu: mở sheet BẮT ĐẦU 5 PHÚT. Bản quyền thuộc về vFnB. Liên hệ 0934 059 951 · vfnb.vn</t>
        </is>
      </c>
    </row>
  </sheetData>
  <dataValidations count="1">
    <dataValidation type="decimal" allowBlank="1" showErrorMessage="1" errorTitle="Chỉ nhập số" error="Ô này chỉ nhận số" sqref="B5:D14 B19 B23">
      <formula1>0</formula1>
      <formula2>1000000000</formula2>
    </dataValidation>
  </dataValidations>
  <pageMargins left="0.5" right="0.5" top="0.6" bottom="0.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HƯỚNG DẪN</vt:lpstr>
      <vt:lpstr>Nguyên liệu</vt:lpstr>
      <vt:lpstr>Bán thành phẩm</vt:lpstr>
      <vt:lpstr>Công thức</vt:lpstr>
      <vt:lpstr>MENU</vt:lpstr>
      <vt:lpstr>Nguyên liệu (dữ liệu mẫu)</vt:lpstr>
      <vt:lpstr>Bán thành phẩm (dữ liệu mẫu)</vt:lpstr>
      <vt:lpstr>Công thức (dữ liệu mẫu)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Tung Han</cp:lastModifiedBy>
  <dcterms:modified xsi:type="dcterms:W3CDTF">2026-08-20T14:53:42Z</dcterms:modified>
</cp:coreProperties>
</file>